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6" windowWidth="17496" windowHeight="11016"/>
  </bookViews>
  <sheets>
    <sheet name="ЗВІТ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ЗВІТ!$12:$13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_xlnm.Print_Area" localSheetId="0">ЗВІТ!$A$1:$H$111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5725"/>
</workbook>
</file>

<file path=xl/calcChain.xml><?xml version="1.0" encoding="utf-8"?>
<calcChain xmlns="http://schemas.openxmlformats.org/spreadsheetml/2006/main">
  <c r="I80" i="2"/>
  <c r="J80"/>
  <c r="J82" s="1"/>
  <c r="K80"/>
  <c r="I81"/>
  <c r="J81"/>
  <c r="K81"/>
  <c r="L81" s="1"/>
  <c r="I82"/>
  <c r="K82"/>
  <c r="L82" s="1"/>
  <c r="D83"/>
  <c r="D97"/>
  <c r="D84"/>
  <c r="D92"/>
  <c r="D95"/>
  <c r="D72" l="1"/>
  <c r="M72"/>
  <c r="E94"/>
  <c r="E97"/>
  <c r="E95"/>
  <c r="H95" s="1"/>
  <c r="E92"/>
  <c r="E84"/>
  <c r="E83"/>
  <c r="K34" s="1"/>
  <c r="E75"/>
  <c r="E72"/>
  <c r="H27"/>
  <c r="F93"/>
  <c r="G67"/>
  <c r="E93"/>
  <c r="E66"/>
  <c r="E62"/>
  <c r="E52"/>
  <c r="E32"/>
  <c r="E98"/>
  <c r="F98"/>
  <c r="D98"/>
  <c r="H94"/>
  <c r="G94"/>
  <c r="C93"/>
  <c r="H79"/>
  <c r="G79"/>
  <c r="H77"/>
  <c r="G77"/>
  <c r="H45"/>
  <c r="G45"/>
  <c r="H28"/>
  <c r="G28"/>
  <c r="E110"/>
  <c r="F110"/>
  <c r="C110"/>
  <c r="F109"/>
  <c r="D110"/>
  <c r="D109"/>
  <c r="E109" l="1"/>
  <c r="D93"/>
  <c r="G97"/>
  <c r="G96" s="1"/>
  <c r="H97"/>
  <c r="D96"/>
  <c r="E96"/>
  <c r="F96"/>
  <c r="C96"/>
  <c r="D82"/>
  <c r="H90"/>
  <c r="H91"/>
  <c r="G90"/>
  <c r="G91"/>
  <c r="H88"/>
  <c r="G88"/>
  <c r="G33"/>
  <c r="D32"/>
  <c r="F32"/>
  <c r="C32"/>
  <c r="H51"/>
  <c r="G51"/>
  <c r="H41"/>
  <c r="H42"/>
  <c r="G41"/>
  <c r="G42"/>
  <c r="H64"/>
  <c r="H65"/>
  <c r="G64"/>
  <c r="G65"/>
  <c r="H63"/>
  <c r="G63"/>
  <c r="D62"/>
  <c r="F62"/>
  <c r="C62"/>
  <c r="H62"/>
  <c r="D108" l="1"/>
  <c r="G62"/>
  <c r="H96"/>
  <c r="H61"/>
  <c r="H58"/>
  <c r="H20"/>
  <c r="H85" l="1"/>
  <c r="H73"/>
  <c r="H74"/>
  <c r="H46"/>
  <c r="H43"/>
  <c r="H99"/>
  <c r="H86"/>
  <c r="H34"/>
  <c r="H35"/>
  <c r="H26"/>
  <c r="H25"/>
  <c r="F71" l="1"/>
  <c r="F82"/>
  <c r="G85"/>
  <c r="H84"/>
  <c r="H75"/>
  <c r="G75"/>
  <c r="F100" l="1"/>
  <c r="F108"/>
  <c r="E71"/>
  <c r="C71"/>
  <c r="C84"/>
  <c r="H89"/>
  <c r="G89"/>
  <c r="H87"/>
  <c r="G87"/>
  <c r="G73"/>
  <c r="G74"/>
  <c r="G76"/>
  <c r="G78"/>
  <c r="G80"/>
  <c r="G81"/>
  <c r="G58"/>
  <c r="H57"/>
  <c r="G57"/>
  <c r="H44"/>
  <c r="G43"/>
  <c r="G44"/>
  <c r="G46"/>
  <c r="G26"/>
  <c r="H17"/>
  <c r="G17"/>
  <c r="G99"/>
  <c r="G98" s="1"/>
  <c r="H98"/>
  <c r="C98"/>
  <c r="H18"/>
  <c r="C82" l="1"/>
  <c r="C109"/>
  <c r="H92"/>
  <c r="H24"/>
  <c r="H76"/>
  <c r="H78"/>
  <c r="G84"/>
  <c r="G86"/>
  <c r="G92"/>
  <c r="F15"/>
  <c r="G68"/>
  <c r="G60"/>
  <c r="H48"/>
  <c r="H49"/>
  <c r="H50"/>
  <c r="G47"/>
  <c r="G48"/>
  <c r="G49"/>
  <c r="G50"/>
  <c r="C15"/>
  <c r="G16"/>
  <c r="H56"/>
  <c r="C108" l="1"/>
  <c r="C107"/>
  <c r="F107"/>
  <c r="G83"/>
  <c r="H72"/>
  <c r="G95"/>
  <c r="G93" s="1"/>
  <c r="H83"/>
  <c r="H80"/>
  <c r="H81"/>
  <c r="G72"/>
  <c r="D15"/>
  <c r="E15"/>
  <c r="D52"/>
  <c r="H54"/>
  <c r="H55"/>
  <c r="H59"/>
  <c r="G54"/>
  <c r="G55"/>
  <c r="G56"/>
  <c r="G59"/>
  <c r="G61"/>
  <c r="H53"/>
  <c r="G53"/>
  <c r="H36"/>
  <c r="H37"/>
  <c r="H38"/>
  <c r="H39"/>
  <c r="H40"/>
  <c r="H47"/>
  <c r="G34"/>
  <c r="G35"/>
  <c r="G36"/>
  <c r="G37"/>
  <c r="G38"/>
  <c r="G39"/>
  <c r="G40"/>
  <c r="H33"/>
  <c r="E107" l="1"/>
  <c r="G32"/>
  <c r="H68"/>
  <c r="H67"/>
  <c r="G66"/>
  <c r="H19"/>
  <c r="H21"/>
  <c r="H22"/>
  <c r="H23"/>
  <c r="H30"/>
  <c r="H31"/>
  <c r="H16"/>
  <c r="G18"/>
  <c r="G19"/>
  <c r="G20"/>
  <c r="G21"/>
  <c r="G22"/>
  <c r="G23"/>
  <c r="G24"/>
  <c r="G25"/>
  <c r="G27"/>
  <c r="G29"/>
  <c r="G30"/>
  <c r="G31"/>
  <c r="G15" l="1"/>
  <c r="D71"/>
  <c r="D107" s="1"/>
  <c r="D111"/>
  <c r="C100"/>
  <c r="E82"/>
  <c r="E108" s="1"/>
  <c r="G82"/>
  <c r="G71"/>
  <c r="D66"/>
  <c r="D69" s="1"/>
  <c r="F66"/>
  <c r="C66"/>
  <c r="F52"/>
  <c r="C52"/>
  <c r="H15"/>
  <c r="E69" l="1"/>
  <c r="C111"/>
  <c r="C69"/>
  <c r="F111"/>
  <c r="F69"/>
  <c r="D100"/>
  <c r="G100"/>
  <c r="H82"/>
  <c r="H71"/>
  <c r="H32"/>
  <c r="C101"/>
  <c r="H52"/>
  <c r="H66"/>
  <c r="G52"/>
  <c r="G69" s="1"/>
  <c r="F101" l="1"/>
  <c r="H69"/>
  <c r="D101"/>
  <c r="G101"/>
  <c r="E100"/>
  <c r="E101" s="1"/>
  <c r="H101" l="1"/>
  <c r="H93"/>
  <c r="E111"/>
  <c r="H100"/>
</calcChain>
</file>

<file path=xl/sharedStrings.xml><?xml version="1.0" encoding="utf-8"?>
<sst xmlns="http://schemas.openxmlformats.org/spreadsheetml/2006/main" count="191" uniqueCount="142">
  <si>
    <t>Код</t>
  </si>
  <si>
    <t>Показник</t>
  </si>
  <si>
    <t>01</t>
  </si>
  <si>
    <t>Новопільська сільська рада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</si>
  <si>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</si>
  <si>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</si>
  <si>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0112010</t>
  </si>
  <si>
    <t>Багатопрофільна стаціонарна медична допомога населенню</t>
  </si>
  <si>
    <t>0112111</t>
  </si>
  <si>
    <t>Первинна медична допомога населенню, що надається центрами первинної медичної (медико-санітарної) допомоги</t>
  </si>
  <si>
    <t>0113112</t>
  </si>
  <si>
    <t>Заходи державної політики з питань дітей та їх соціального захисту</t>
  </si>
  <si>
    <t>0113131</t>
  </si>
  <si>
    <t>Здійснення заходів та реалізація проектів на виконання Державної цільової соціальної програми `Молодь України`</t>
  </si>
  <si>
    <t>0113210</t>
  </si>
  <si>
    <t>Організація та проведення громадських робіт</t>
  </si>
  <si>
    <t>0113242</t>
  </si>
  <si>
    <t>Інші заходи у сфері соціального захисту і соціального забезпечення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</si>
  <si>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</si>
  <si>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</si>
  <si>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</si>
  <si>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Організація благоустрою населених пунктів</t>
  </si>
  <si>
    <t>0117680</t>
  </si>
  <si>
    <t>Членські внески до асоціацій органів місцевого самоврядування</t>
  </si>
  <si>
    <t>0119770</t>
  </si>
  <si>
    <t>Інші субвенції з місцевого бюджету</t>
  </si>
  <si>
    <t>06</t>
  </si>
  <si>
    <t>Управління освіти, культури, молоді та спорту Новопільської сільської ради</t>
  </si>
  <si>
    <t>0610160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</si>
  <si>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</si>
  <si>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</si>
  <si>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Надання дошкільної освіти</t>
  </si>
  <si>
    <t>0611021</t>
  </si>
  <si>
    <t>0611031</t>
  </si>
  <si>
    <t>0611070</t>
  </si>
  <si>
    <t>0611141</t>
  </si>
  <si>
    <t>Забезпечення діяльності інших закладів у сфері освіти</t>
  </si>
  <si>
    <t>0611142</t>
  </si>
  <si>
    <t>Інші програми та заходи у сфері освіти</t>
  </si>
  <si>
    <t>0611160</t>
  </si>
  <si>
    <t>Забезпечення діяльності центрів професійного розвитку педагогічних працівників</t>
  </si>
  <si>
    <t>0614060</t>
  </si>
  <si>
    <t>Забезпечення діяльності палаців i будинків культури, клубів, центрів дозвілля та iнших клубних закладів</t>
  </si>
  <si>
    <t>0614082</t>
  </si>
  <si>
    <t>Інші заходи в галузі культури і мистецтва</t>
  </si>
  <si>
    <t>0615031</t>
  </si>
  <si>
    <t>Утримання та навчально-тренувальна робота комунальних дитячо-юнацьких спортивних шкіл</t>
  </si>
  <si>
    <t>08</t>
  </si>
  <si>
    <t>Відділ соціального захисту населення Новопільської сільської ради</t>
  </si>
  <si>
    <t>0810160</t>
  </si>
  <si>
    <t>0813035</t>
  </si>
  <si>
    <t>Компенсаційні виплати за пільговий проїзд окремих категорій громадян на залізничному транспорті</t>
  </si>
  <si>
    <t>0813050</t>
  </si>
  <si>
    <t>Пільгове медичне обслуговування осіб, які постраждали внаслідок Чорнобильської катастрофи</t>
  </si>
  <si>
    <t>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</si>
  <si>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</si>
  <si>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0813241</t>
  </si>
  <si>
    <t>Забезпечення діяльності інших закладів у сфері соціального захисту і соціального забезпечення</t>
  </si>
  <si>
    <t>0813242</t>
  </si>
  <si>
    <t>37</t>
  </si>
  <si>
    <t>Фінансове управління Новопільської сільської ради</t>
  </si>
  <si>
    <t>3710160</t>
  </si>
  <si>
    <t>3718710</t>
  </si>
  <si>
    <t>Резервний фонд місцевого бюджету</t>
  </si>
  <si>
    <t xml:space="preserve"> </t>
  </si>
  <si>
    <t>тис. грн</t>
  </si>
  <si>
    <t>ВИКОНАННЯ ВИДАТКОВОЇ ЧАСТИНИ МІСЦЕВОГО БЮДЖЕТУ</t>
  </si>
  <si>
    <t>АНАЛІЗ</t>
  </si>
  <si>
    <t>по Новопільській сільській територіальній громаді</t>
  </si>
  <si>
    <t xml:space="preserve">% виконання на вказаний період </t>
  </si>
  <si>
    <t>ВСЬОГО ВИДАТКІВ ПО ЗАГАЛЬНОМУ ФОНДУ</t>
  </si>
  <si>
    <t>ЗАГАЛЬНИЙ  ФОНД</t>
  </si>
  <si>
    <t>СПЕЦІАЛЬНИЙ  ФОНД</t>
  </si>
  <si>
    <t>0118340</t>
  </si>
  <si>
    <t>Природоохоронні заходи за рахунок цільових фондів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</si>
  <si>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</si>
  <si>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</si>
  <si>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>ВСЬОГО ВИДАТКІВ ПО СПЕЦІАЛЬНОМУ ФОНДУ</t>
  </si>
  <si>
    <t>РАЗОМ</t>
  </si>
  <si>
    <t>Залишки плану на рік відносно касових видатків</t>
  </si>
  <si>
    <t>0118110</t>
  </si>
  <si>
    <t>Заходи із запобігання та ліквідації надзвичайних ситуацій та наслідків стихійного лиха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</si>
  <si>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</si>
  <si>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</si>
  <si>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Надання позашкільної освіти закладами позашкільної освіти, заходи із позашкільної роботи з дітьми</t>
  </si>
  <si>
    <t>0615011</t>
  </si>
  <si>
    <t>Проведення навчально-тренувальних зборів і змагань з олімпійських видів спорту</t>
  </si>
  <si>
    <t>0813031</t>
  </si>
  <si>
    <t>Надання інших пільг окремим категоріям громадян відповідно до законодавства</t>
  </si>
  <si>
    <t>Уточнений план на 2025 рік</t>
  </si>
  <si>
    <t>0110180</t>
  </si>
  <si>
    <t>Інша діяльність у сфері державного управління</t>
  </si>
  <si>
    <t>Забезпечення умов для догляду та виховання дітей і молоді в дитячих будинках сімейного типу, прийомних сім`ях та сім`ях патронатних вихователів</t>
  </si>
  <si>
    <t>0117461</t>
  </si>
  <si>
    <t>Утримання та розвиток автомобільних доріг та дорожньої інфраструктури за рахунок коштів місцевого бюджету</t>
  </si>
  <si>
    <t>0611200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</si>
  <si>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</si>
  <si>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</si>
  <si>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</si>
  <si>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</si>
  <si>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</si>
  <si>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0813121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</si>
  <si>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</si>
  <si>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0813140</t>
  </si>
  <si>
    <t>0116011</t>
  </si>
  <si>
    <t>Експлуатація та технічне обслуговування житлового фонду</t>
  </si>
  <si>
    <t>0117670</t>
  </si>
  <si>
    <t>Внески до статутного капіталу суб`єктів господарювання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</si>
  <si>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</si>
  <si>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</si>
  <si>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</si>
  <si>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</si>
  <si>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</si>
  <si>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</si>
  <si>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Затверджений план на 2025 рік</t>
  </si>
  <si>
    <t>09</t>
  </si>
  <si>
    <t>0618724</t>
  </si>
  <si>
    <t>Заходи із запобігання та ліквідації наслідків надзвичайної ситуації у будівлі закладу освіти за рахунок коштів резервного фонду місцевого бюджету</t>
  </si>
  <si>
    <t>Служба у справах дітей Новопільської сільської ради</t>
  </si>
  <si>
    <t>0910160</t>
  </si>
  <si>
    <t>0913112</t>
  </si>
  <si>
    <t>0913114</t>
  </si>
  <si>
    <t>0611279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</si>
  <si>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</si>
  <si>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0611501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</si>
  <si>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</t>
  </si>
  <si>
    <t>0611700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</si>
  <si>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</si>
  <si>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освіта</t>
  </si>
  <si>
    <t>культ</t>
  </si>
  <si>
    <t>ЗА СІЧЕНЬ - ГРУДЕНЬ 2025 РОКУ</t>
  </si>
  <si>
    <t>0117693</t>
  </si>
  <si>
    <t>Інші заходи, пов`язані з економічною діяльністю</t>
  </si>
  <si>
    <t>0611702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</si>
  <si>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</si>
  <si>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0118721</t>
  </si>
  <si>
    <t>Заходи із запобігання та ліквідації наслідків надзвичайної ситуації у будівлі закладу охорони здоров`я за рахунок коштів резервного фонду місцевого бюджету</t>
  </si>
  <si>
    <t>План                                                                         січня-грудня</t>
  </si>
  <si>
    <t>Касові видатки                                                                         січня-грудня</t>
  </si>
  <si>
    <t>Начальник фінансового управління</t>
  </si>
  <si>
    <t>Лілія КУЧМА</t>
  </si>
  <si>
    <r>
      <rPr>
        <b/>
        <sz val="14"/>
        <color theme="1"/>
        <rFont val="Times New Roman"/>
        <family val="1"/>
        <charset val="204"/>
      </rPr>
      <t xml:space="preserve">Додаток 2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до пояснювальної записки щодо виконання бюджеу Новопільської сільської територіальної громади за 2025 рік</t>
    </r>
  </si>
</sst>
</file>

<file path=xl/styles.xml><?xml version="1.0" encoding="utf-8"?>
<styleSheet xmlns="http://schemas.openxmlformats.org/spreadsheetml/2006/main">
  <numFmts count="7">
    <numFmt numFmtId="164" formatCode="0.0"/>
    <numFmt numFmtId="165" formatCode="#,##0.000"/>
    <numFmt numFmtId="166" formatCode="#,##0.00000"/>
    <numFmt numFmtId="167" formatCode="#,##0.0"/>
    <numFmt numFmtId="168" formatCode="#,##0.000000"/>
    <numFmt numFmtId="169" formatCode="0.0000"/>
    <numFmt numFmtId="170" formatCode="#,##0.0000"/>
  </numFmts>
  <fonts count="5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Arial"/>
      <family val="2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D3F9F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7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5" fillId="7" borderId="2" applyNumberFormat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/>
    <xf numFmtId="0" fontId="11" fillId="0" borderId="0"/>
    <xf numFmtId="0" fontId="12" fillId="0" borderId="6" applyNumberFormat="0" applyFill="0" applyAlignment="0" applyProtection="0"/>
    <xf numFmtId="0" fontId="13" fillId="20" borderId="7" applyNumberFormat="0" applyAlignment="0" applyProtection="0"/>
    <xf numFmtId="0" fontId="14" fillId="0" borderId="0" applyNumberFormat="0" applyFill="0" applyBorder="0" applyAlignment="0" applyProtection="0"/>
    <xf numFmtId="0" fontId="15" fillId="21" borderId="2" applyNumberFormat="0" applyAlignment="0" applyProtection="0"/>
    <xf numFmtId="0" fontId="16" fillId="0" borderId="8" applyNumberFormat="0" applyFill="0" applyAlignment="0" applyProtection="0"/>
    <xf numFmtId="0" fontId="17" fillId="3" borderId="0" applyNumberFormat="0" applyBorder="0" applyAlignment="0" applyProtection="0"/>
    <xf numFmtId="0" fontId="2" fillId="22" borderId="9" applyNumberFormat="0" applyFont="0" applyAlignment="0" applyProtection="0"/>
    <xf numFmtId="0" fontId="1" fillId="22" borderId="9" applyNumberFormat="0" applyFont="0" applyAlignment="0" applyProtection="0"/>
    <xf numFmtId="0" fontId="18" fillId="21" borderId="10" applyNumberFormat="0" applyAlignment="0" applyProtection="0"/>
    <xf numFmtId="0" fontId="19" fillId="23" borderId="0" applyNumberFormat="0" applyBorder="0" applyAlignment="0" applyProtection="0"/>
    <xf numFmtId="0" fontId="20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" fillId="0" borderId="0"/>
    <xf numFmtId="0" fontId="11" fillId="0" borderId="0"/>
    <xf numFmtId="9" fontId="11" fillId="0" borderId="0" applyFont="0" applyFill="0" applyBorder="0" applyAlignment="0" applyProtection="0"/>
    <xf numFmtId="0" fontId="4" fillId="0" borderId="0"/>
    <xf numFmtId="0" fontId="4" fillId="0" borderId="0"/>
    <xf numFmtId="0" fontId="4" fillId="22" borderId="9" applyNumberFormat="0" applyFont="0" applyAlignment="0" applyProtection="0"/>
    <xf numFmtId="0" fontId="1" fillId="0" borderId="0"/>
    <xf numFmtId="0" fontId="31" fillId="0" borderId="0"/>
    <xf numFmtId="0" fontId="32" fillId="0" borderId="0"/>
    <xf numFmtId="0" fontId="33" fillId="0" borderId="0"/>
    <xf numFmtId="0" fontId="31" fillId="22" borderId="9" applyNumberFormat="0" applyFont="0" applyAlignment="0" applyProtection="0"/>
  </cellStyleXfs>
  <cellXfs count="137">
    <xf numFmtId="0" fontId="0" fillId="0" borderId="0" xfId="0"/>
    <xf numFmtId="164" fontId="23" fillId="0" borderId="0" xfId="67" applyNumberFormat="1" applyFont="1"/>
    <xf numFmtId="0" fontId="25" fillId="0" borderId="0" xfId="1" applyFont="1"/>
    <xf numFmtId="0" fontId="25" fillId="24" borderId="0" xfId="1" applyFont="1" applyFill="1"/>
    <xf numFmtId="0" fontId="28" fillId="24" borderId="0" xfId="1" applyFont="1" applyFill="1"/>
    <xf numFmtId="0" fontId="26" fillId="0" borderId="0" xfId="1" applyFont="1" applyAlignment="1">
      <alignment horizontal="center"/>
    </xf>
    <xf numFmtId="0" fontId="27" fillId="0" borderId="0" xfId="1" applyFont="1"/>
    <xf numFmtId="0" fontId="30" fillId="0" borderId="0" xfId="1" applyFont="1"/>
    <xf numFmtId="0" fontId="26" fillId="0" borderId="0" xfId="1" applyFont="1"/>
    <xf numFmtId="0" fontId="26" fillId="24" borderId="0" xfId="1" applyFont="1" applyFill="1"/>
    <xf numFmtId="0" fontId="23" fillId="0" borderId="0" xfId="1" applyFont="1"/>
    <xf numFmtId="0" fontId="23" fillId="24" borderId="0" xfId="1" applyFont="1" applyFill="1" applyAlignment="1">
      <alignment horizontal="center"/>
    </xf>
    <xf numFmtId="0" fontId="24" fillId="24" borderId="0" xfId="1" applyFont="1" applyFill="1" applyAlignment="1">
      <alignment wrapText="1"/>
    </xf>
    <xf numFmtId="0" fontId="24" fillId="24" borderId="0" xfId="1" applyFont="1" applyFill="1"/>
    <xf numFmtId="0" fontId="28" fillId="0" borderId="0" xfId="1" applyFont="1"/>
    <xf numFmtId="164" fontId="23" fillId="0" borderId="0" xfId="1" applyNumberFormat="1" applyFont="1" applyAlignment="1">
      <alignment horizontal="center"/>
    </xf>
    <xf numFmtId="164" fontId="24" fillId="24" borderId="0" xfId="1" applyNumberFormat="1" applyFont="1" applyFill="1" applyAlignment="1">
      <alignment horizontal="center"/>
    </xf>
    <xf numFmtId="2" fontId="27" fillId="0" borderId="0" xfId="1" applyNumberFormat="1" applyFont="1" applyAlignment="1">
      <alignment vertical="center"/>
    </xf>
    <xf numFmtId="0" fontId="34" fillId="0" borderId="0" xfId="1" applyFont="1"/>
    <xf numFmtId="2" fontId="24" fillId="24" borderId="0" xfId="1" applyNumberFormat="1" applyFont="1" applyFill="1" applyBorder="1" applyAlignment="1">
      <alignment horizontal="center" vertical="center"/>
    </xf>
    <xf numFmtId="0" fontId="36" fillId="0" borderId="11" xfId="1" applyFont="1" applyBorder="1" applyAlignment="1">
      <alignment horizontal="center" vertical="center" wrapText="1"/>
    </xf>
    <xf numFmtId="0" fontId="36" fillId="0" borderId="12" xfId="1" applyFont="1" applyBorder="1" applyAlignment="1">
      <alignment horizontal="center" vertical="center" wrapText="1"/>
    </xf>
    <xf numFmtId="0" fontId="36" fillId="0" borderId="13" xfId="1" applyNumberFormat="1" applyFont="1" applyBorder="1" applyAlignment="1">
      <alignment horizontal="center" vertical="center" wrapText="1"/>
    </xf>
    <xf numFmtId="0" fontId="37" fillId="0" borderId="0" xfId="1" applyFont="1" applyAlignment="1">
      <alignment vertical="center"/>
    </xf>
    <xf numFmtId="164" fontId="24" fillId="0" borderId="0" xfId="1" applyNumberFormat="1" applyFont="1" applyAlignment="1">
      <alignment horizontal="center"/>
    </xf>
    <xf numFmtId="0" fontId="24" fillId="0" borderId="0" xfId="1" applyFont="1" applyAlignment="1">
      <alignment horizontal="center"/>
    </xf>
    <xf numFmtId="2" fontId="23" fillId="0" borderId="0" xfId="67" applyNumberFormat="1" applyFont="1" applyBorder="1" applyAlignment="1">
      <alignment horizontal="center" vertical="center"/>
    </xf>
    <xf numFmtId="2" fontId="24" fillId="0" borderId="12" xfId="67" applyNumberFormat="1" applyFont="1" applyBorder="1" applyAlignment="1">
      <alignment horizontal="left" vertical="center"/>
    </xf>
    <xf numFmtId="2" fontId="23" fillId="0" borderId="11" xfId="67" applyNumberFormat="1" applyFont="1" applyBorder="1" applyAlignment="1">
      <alignment horizontal="center" vertical="center"/>
    </xf>
    <xf numFmtId="0" fontId="24" fillId="25" borderId="12" xfId="69" applyFont="1" applyFill="1" applyBorder="1" applyAlignment="1">
      <alignment vertical="center" wrapText="1"/>
    </xf>
    <xf numFmtId="0" fontId="24" fillId="25" borderId="11" xfId="69" applyFont="1" applyFill="1" applyBorder="1" applyAlignment="1">
      <alignment horizontal="center" vertical="center"/>
    </xf>
    <xf numFmtId="0" fontId="24" fillId="27" borderId="1" xfId="69" applyFont="1" applyFill="1" applyBorder="1" applyAlignment="1">
      <alignment vertical="center" wrapText="1"/>
    </xf>
    <xf numFmtId="0" fontId="24" fillId="27" borderId="14" xfId="69" applyFont="1" applyFill="1" applyBorder="1" applyAlignment="1">
      <alignment horizontal="center" vertical="center"/>
    </xf>
    <xf numFmtId="0" fontId="24" fillId="27" borderId="20" xfId="69" applyFont="1" applyFill="1" applyBorder="1" applyAlignment="1">
      <alignment vertical="center" wrapText="1"/>
    </xf>
    <xf numFmtId="0" fontId="24" fillId="27" borderId="19" xfId="69" applyFont="1" applyFill="1" applyBorder="1" applyAlignment="1">
      <alignment horizontal="center" vertical="center"/>
    </xf>
    <xf numFmtId="0" fontId="24" fillId="25" borderId="12" xfId="1" applyFont="1" applyFill="1" applyBorder="1" applyAlignment="1">
      <alignment vertical="center" wrapText="1"/>
    </xf>
    <xf numFmtId="0" fontId="24" fillId="25" borderId="11" xfId="1" applyFont="1" applyFill="1" applyBorder="1" applyAlignment="1">
      <alignment horizontal="center" vertical="center"/>
    </xf>
    <xf numFmtId="0" fontId="23" fillId="24" borderId="1" xfId="1" applyFont="1" applyFill="1" applyBorder="1" applyAlignment="1">
      <alignment vertical="center" wrapText="1"/>
    </xf>
    <xf numFmtId="0" fontId="23" fillId="24" borderId="14" xfId="1" applyFont="1" applyFill="1" applyBorder="1" applyAlignment="1">
      <alignment horizontal="center" vertical="center"/>
    </xf>
    <xf numFmtId="0" fontId="24" fillId="27" borderId="1" xfId="1" applyFont="1" applyFill="1" applyBorder="1" applyAlignment="1">
      <alignment vertical="center" wrapText="1"/>
    </xf>
    <xf numFmtId="0" fontId="24" fillId="27" borderId="14" xfId="1" applyFont="1" applyFill="1" applyBorder="1" applyAlignment="1">
      <alignment horizontal="center" vertical="center"/>
    </xf>
    <xf numFmtId="0" fontId="23" fillId="0" borderId="14" xfId="1" applyFont="1" applyBorder="1" applyAlignment="1">
      <alignment horizontal="center" vertical="center"/>
    </xf>
    <xf numFmtId="0" fontId="23" fillId="24" borderId="1" xfId="73" applyFont="1" applyFill="1" applyBorder="1" applyAlignment="1">
      <alignment vertical="center" wrapText="1"/>
    </xf>
    <xf numFmtId="0" fontId="23" fillId="24" borderId="14" xfId="73" applyFont="1" applyFill="1" applyBorder="1" applyAlignment="1">
      <alignment horizontal="center" vertical="center"/>
    </xf>
    <xf numFmtId="0" fontId="24" fillId="27" borderId="20" xfId="1" applyFont="1" applyFill="1" applyBorder="1" applyAlignment="1">
      <alignment vertical="center" wrapText="1"/>
    </xf>
    <xf numFmtId="0" fontId="24" fillId="27" borderId="19" xfId="1" applyFont="1" applyFill="1" applyBorder="1" applyAlignment="1">
      <alignment horizontal="center" vertical="center"/>
    </xf>
    <xf numFmtId="164" fontId="24" fillId="0" borderId="13" xfId="1" applyNumberFormat="1" applyFont="1" applyBorder="1" applyAlignment="1">
      <alignment horizontal="center" vertical="center" wrapText="1"/>
    </xf>
    <xf numFmtId="165" fontId="35" fillId="0" borderId="12" xfId="0" applyNumberFormat="1" applyFont="1" applyBorder="1" applyAlignment="1">
      <alignment horizontal="center" vertical="center" wrapText="1"/>
    </xf>
    <xf numFmtId="0" fontId="24" fillId="0" borderId="12" xfId="1" applyFont="1" applyBorder="1" applyAlignment="1">
      <alignment horizontal="center" vertical="center" wrapText="1"/>
    </xf>
    <xf numFmtId="0" fontId="24" fillId="0" borderId="11" xfId="1" applyFont="1" applyBorder="1" applyAlignment="1">
      <alignment horizontal="center" vertical="center" wrapText="1"/>
    </xf>
    <xf numFmtId="164" fontId="23" fillId="24" borderId="0" xfId="66" applyNumberFormat="1" applyFont="1" applyFill="1" applyAlignment="1">
      <alignment horizontal="center"/>
    </xf>
    <xf numFmtId="0" fontId="23" fillId="0" borderId="0" xfId="1" applyFont="1" applyAlignment="1">
      <alignment wrapText="1"/>
    </xf>
    <xf numFmtId="0" fontId="23" fillId="0" borderId="0" xfId="1" applyFont="1" applyAlignment="1">
      <alignment horizontal="center"/>
    </xf>
    <xf numFmtId="164" fontId="23" fillId="24" borderId="0" xfId="1" applyNumberFormat="1" applyFont="1" applyFill="1" applyAlignment="1">
      <alignment horizontal="center"/>
    </xf>
    <xf numFmtId="164" fontId="23" fillId="24" borderId="0" xfId="67" applyNumberFormat="1" applyFont="1" applyFill="1" applyAlignment="1">
      <alignment horizontal="center"/>
    </xf>
    <xf numFmtId="0" fontId="23" fillId="24" borderId="0" xfId="1" applyFont="1" applyFill="1"/>
    <xf numFmtId="0" fontId="23" fillId="24" borderId="0" xfId="1" applyFont="1" applyFill="1" applyAlignment="1">
      <alignment wrapText="1"/>
    </xf>
    <xf numFmtId="166" fontId="23" fillId="0" borderId="0" xfId="1" applyNumberFormat="1" applyFont="1"/>
    <xf numFmtId="4" fontId="25" fillId="0" borderId="0" xfId="1" applyNumberFormat="1" applyFont="1"/>
    <xf numFmtId="4" fontId="38" fillId="24" borderId="0" xfId="1" applyNumberFormat="1" applyFont="1" applyFill="1" applyBorder="1" applyAlignment="1">
      <alignment vertical="center"/>
    </xf>
    <xf numFmtId="49" fontId="24" fillId="27" borderId="14" xfId="1" applyNumberFormat="1" applyFont="1" applyFill="1" applyBorder="1" applyAlignment="1">
      <alignment horizontal="center" vertical="center"/>
    </xf>
    <xf numFmtId="0" fontId="25" fillId="0" borderId="0" xfId="1" applyFont="1"/>
    <xf numFmtId="4" fontId="28" fillId="0" borderId="0" xfId="1" applyNumberFormat="1" applyFont="1"/>
    <xf numFmtId="4" fontId="23" fillId="24" borderId="0" xfId="1" applyNumberFormat="1" applyFont="1" applyFill="1" applyBorder="1" applyAlignment="1">
      <alignment vertical="center"/>
    </xf>
    <xf numFmtId="165" fontId="35" fillId="24" borderId="12" xfId="0" applyNumberFormat="1" applyFont="1" applyFill="1" applyBorder="1" applyAlignment="1">
      <alignment horizontal="center" vertical="center" wrapText="1"/>
    </xf>
    <xf numFmtId="4" fontId="23" fillId="0" borderId="0" xfId="1" applyNumberFormat="1" applyFont="1"/>
    <xf numFmtId="0" fontId="34" fillId="0" borderId="0" xfId="67" applyFont="1" applyAlignment="1">
      <alignment horizontal="center"/>
    </xf>
    <xf numFmtId="0" fontId="39" fillId="0" borderId="0" xfId="67" applyFont="1"/>
    <xf numFmtId="166" fontId="40" fillId="0" borderId="0" xfId="0" applyNumberFormat="1" applyFont="1" applyBorder="1"/>
    <xf numFmtId="164" fontId="39" fillId="0" borderId="0" xfId="67" applyNumberFormat="1" applyFont="1"/>
    <xf numFmtId="0" fontId="39" fillId="0" borderId="0" xfId="1" applyFont="1"/>
    <xf numFmtId="164" fontId="39" fillId="0" borderId="0" xfId="1" applyNumberFormat="1" applyFont="1" applyAlignment="1">
      <alignment horizontal="center"/>
    </xf>
    <xf numFmtId="0" fontId="43" fillId="0" borderId="0" xfId="1" applyFont="1" applyAlignment="1">
      <alignment horizontal="center"/>
    </xf>
    <xf numFmtId="0" fontId="43" fillId="0" borderId="0" xfId="1" applyFont="1" applyAlignment="1">
      <alignment wrapText="1"/>
    </xf>
    <xf numFmtId="165" fontId="43" fillId="0" borderId="0" xfId="1" applyNumberFormat="1" applyFont="1"/>
    <xf numFmtId="0" fontId="43" fillId="0" borderId="0" xfId="1" applyFont="1"/>
    <xf numFmtId="164" fontId="43" fillId="0" borderId="0" xfId="1" applyNumberFormat="1" applyFont="1" applyAlignment="1">
      <alignment horizontal="center"/>
    </xf>
    <xf numFmtId="0" fontId="44" fillId="0" borderId="0" xfId="1" applyFont="1"/>
    <xf numFmtId="0" fontId="45" fillId="0" borderId="0" xfId="1" applyFont="1" applyAlignment="1">
      <alignment horizontal="center"/>
    </xf>
    <xf numFmtId="0" fontId="45" fillId="0" borderId="0" xfId="1" applyFont="1" applyAlignment="1">
      <alignment wrapText="1"/>
    </xf>
    <xf numFmtId="165" fontId="45" fillId="0" borderId="0" xfId="1" applyNumberFormat="1" applyFont="1"/>
    <xf numFmtId="0" fontId="45" fillId="0" borderId="0" xfId="1" applyFont="1"/>
    <xf numFmtId="164" fontId="45" fillId="0" borderId="0" xfId="1" applyNumberFormat="1" applyFont="1" applyAlignment="1">
      <alignment horizontal="center"/>
    </xf>
    <xf numFmtId="0" fontId="46" fillId="0" borderId="0" xfId="1" applyFont="1"/>
    <xf numFmtId="165" fontId="47" fillId="0" borderId="0" xfId="1" applyNumberFormat="1" applyFont="1"/>
    <xf numFmtId="165" fontId="35" fillId="28" borderId="12" xfId="0" applyNumberFormat="1" applyFont="1" applyFill="1" applyBorder="1" applyAlignment="1">
      <alignment horizontal="center" vertical="center" wrapText="1"/>
    </xf>
    <xf numFmtId="168" fontId="25" fillId="0" borderId="0" xfId="1" applyNumberFormat="1" applyFont="1"/>
    <xf numFmtId="4" fontId="34" fillId="0" borderId="0" xfId="1" applyNumberFormat="1" applyFont="1"/>
    <xf numFmtId="166" fontId="25" fillId="0" borderId="0" xfId="1" applyNumberFormat="1" applyFont="1"/>
    <xf numFmtId="0" fontId="23" fillId="0" borderId="1" xfId="1" applyFont="1" applyBorder="1" applyAlignment="1">
      <alignment vertical="center" wrapText="1"/>
    </xf>
    <xf numFmtId="165" fontId="48" fillId="0" borderId="0" xfId="1" applyNumberFormat="1" applyFont="1"/>
    <xf numFmtId="165" fontId="49" fillId="0" borderId="0" xfId="1" applyNumberFormat="1" applyFont="1"/>
    <xf numFmtId="169" fontId="27" fillId="0" borderId="0" xfId="1" applyNumberFormat="1" applyFont="1" applyAlignment="1">
      <alignment vertical="center"/>
    </xf>
    <xf numFmtId="170" fontId="24" fillId="24" borderId="0" xfId="1" applyNumberFormat="1" applyFont="1" applyFill="1"/>
    <xf numFmtId="4" fontId="34" fillId="24" borderId="1" xfId="1" applyNumberFormat="1" applyFont="1" applyFill="1" applyBorder="1" applyAlignment="1">
      <alignment vertical="center"/>
    </xf>
    <xf numFmtId="164" fontId="34" fillId="24" borderId="15" xfId="1" applyNumberFormat="1" applyFont="1" applyFill="1" applyBorder="1" applyAlignment="1">
      <alignment horizontal="center" vertical="center"/>
    </xf>
    <xf numFmtId="4" fontId="34" fillId="0" borderId="1" xfId="1" applyNumberFormat="1" applyFont="1" applyBorder="1" applyAlignment="1">
      <alignment vertical="center"/>
    </xf>
    <xf numFmtId="4" fontId="39" fillId="27" borderId="1" xfId="1" applyNumberFormat="1" applyFont="1" applyFill="1" applyBorder="1" applyAlignment="1">
      <alignment vertical="center"/>
    </xf>
    <xf numFmtId="164" fontId="39" fillId="27" borderId="15" xfId="1" applyNumberFormat="1" applyFont="1" applyFill="1" applyBorder="1" applyAlignment="1">
      <alignment horizontal="center" vertical="center"/>
    </xf>
    <xf numFmtId="4" fontId="50" fillId="0" borderId="1" xfId="1" applyNumberFormat="1" applyFont="1" applyBorder="1" applyAlignment="1">
      <alignment vertical="center"/>
    </xf>
    <xf numFmtId="4" fontId="34" fillId="24" borderId="22" xfId="1" applyNumberFormat="1" applyFont="1" applyFill="1" applyBorder="1" applyAlignment="1">
      <alignment vertical="center"/>
    </xf>
    <xf numFmtId="164" fontId="34" fillId="24" borderId="23" xfId="1" applyNumberFormat="1" applyFont="1" applyFill="1" applyBorder="1" applyAlignment="1">
      <alignment horizontal="center" vertical="center"/>
    </xf>
    <xf numFmtId="4" fontId="39" fillId="25" borderId="12" xfId="1" applyNumberFormat="1" applyFont="1" applyFill="1" applyBorder="1" applyAlignment="1">
      <alignment vertical="center"/>
    </xf>
    <xf numFmtId="164" fontId="39" fillId="25" borderId="13" xfId="1" applyNumberFormat="1" applyFont="1" applyFill="1" applyBorder="1" applyAlignment="1">
      <alignment horizontal="center" vertical="center"/>
    </xf>
    <xf numFmtId="4" fontId="39" fillId="27" borderId="20" xfId="1" applyNumberFormat="1" applyFont="1" applyFill="1" applyBorder="1" applyAlignment="1">
      <alignment vertical="center"/>
    </xf>
    <xf numFmtId="164" fontId="39" fillId="27" borderId="21" xfId="1" applyNumberFormat="1" applyFont="1" applyFill="1" applyBorder="1" applyAlignment="1">
      <alignment horizontal="center" vertical="center"/>
    </xf>
    <xf numFmtId="4" fontId="39" fillId="27" borderId="20" xfId="69" applyNumberFormat="1" applyFont="1" applyFill="1" applyBorder="1" applyAlignment="1">
      <alignment vertical="center"/>
    </xf>
    <xf numFmtId="4" fontId="34" fillId="29" borderId="1" xfId="1" applyNumberFormat="1" applyFont="1" applyFill="1" applyBorder="1" applyAlignment="1">
      <alignment vertical="center"/>
    </xf>
    <xf numFmtId="4" fontId="39" fillId="27" borderId="1" xfId="69" applyNumberFormat="1" applyFont="1" applyFill="1" applyBorder="1" applyAlignment="1">
      <alignment vertical="center"/>
    </xf>
    <xf numFmtId="4" fontId="34" fillId="0" borderId="1" xfId="1" applyNumberFormat="1" applyFont="1" applyFill="1" applyBorder="1" applyAlignment="1">
      <alignment vertical="center"/>
    </xf>
    <xf numFmtId="4" fontId="39" fillId="25" borderId="12" xfId="69" applyNumberFormat="1" applyFont="1" applyFill="1" applyBorder="1" applyAlignment="1">
      <alignment vertical="center"/>
    </xf>
    <xf numFmtId="167" fontId="39" fillId="25" borderId="13" xfId="1" applyNumberFormat="1" applyFont="1" applyFill="1" applyBorder="1" applyAlignment="1">
      <alignment horizontal="center" vertical="center"/>
    </xf>
    <xf numFmtId="4" fontId="39" fillId="0" borderId="12" xfId="67" applyNumberFormat="1" applyFont="1" applyFill="1" applyBorder="1" applyAlignment="1">
      <alignment vertical="center"/>
    </xf>
    <xf numFmtId="165" fontId="39" fillId="0" borderId="12" xfId="67" applyNumberFormat="1" applyFont="1" applyFill="1" applyBorder="1" applyAlignment="1">
      <alignment vertical="center"/>
    </xf>
    <xf numFmtId="4" fontId="39" fillId="24" borderId="12" xfId="67" applyNumberFormat="1" applyFont="1" applyFill="1" applyBorder="1" applyAlignment="1">
      <alignment vertical="center"/>
    </xf>
    <xf numFmtId="4" fontId="39" fillId="24" borderId="13" xfId="1" applyNumberFormat="1" applyFont="1" applyFill="1" applyBorder="1" applyAlignment="1">
      <alignment horizontal="center" vertical="center"/>
    </xf>
    <xf numFmtId="0" fontId="39" fillId="24" borderId="0" xfId="67" applyFont="1" applyFill="1" applyAlignment="1">
      <alignment horizontal="center" wrapText="1"/>
    </xf>
    <xf numFmtId="0" fontId="39" fillId="24" borderId="0" xfId="67" applyFont="1" applyFill="1" applyAlignment="1">
      <alignment wrapText="1"/>
    </xf>
    <xf numFmtId="0" fontId="40" fillId="24" borderId="0" xfId="0" applyFont="1" applyFill="1" applyAlignment="1"/>
    <xf numFmtId="0" fontId="24" fillId="26" borderId="16" xfId="1" applyFont="1" applyFill="1" applyBorder="1" applyAlignment="1">
      <alignment horizontal="center" vertical="center" wrapText="1"/>
    </xf>
    <xf numFmtId="0" fontId="29" fillId="26" borderId="17" xfId="0" applyFont="1" applyFill="1" applyBorder="1" applyAlignment="1">
      <alignment horizontal="center" vertical="center" wrapText="1"/>
    </xf>
    <xf numFmtId="0" fontId="29" fillId="26" borderId="18" xfId="0" applyFont="1" applyFill="1" applyBorder="1" applyAlignment="1">
      <alignment horizontal="center" vertical="center" wrapText="1"/>
    </xf>
    <xf numFmtId="0" fontId="42" fillId="0" borderId="0" xfId="1" applyFont="1" applyAlignment="1">
      <alignment horizontal="center"/>
    </xf>
    <xf numFmtId="0" fontId="39" fillId="0" borderId="0" xfId="1" applyFont="1" applyAlignment="1">
      <alignment horizontal="center"/>
    </xf>
    <xf numFmtId="0" fontId="41" fillId="0" borderId="0" xfId="0" applyFont="1" applyAlignment="1"/>
    <xf numFmtId="165" fontId="40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23" fillId="24" borderId="0" xfId="1" applyFont="1" applyFill="1" applyAlignment="1"/>
    <xf numFmtId="0" fontId="25" fillId="0" borderId="0" xfId="1" applyFont="1" applyAlignment="1"/>
    <xf numFmtId="165" fontId="40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65" fontId="41" fillId="0" borderId="0" xfId="0" applyNumberFormat="1" applyFont="1" applyBorder="1"/>
    <xf numFmtId="0" fontId="41" fillId="0" borderId="0" xfId="0" applyFont="1"/>
    <xf numFmtId="166" fontId="41" fillId="0" borderId="0" xfId="0" applyNumberFormat="1" applyFont="1" applyBorder="1"/>
    <xf numFmtId="4" fontId="39" fillId="0" borderId="0" xfId="1" applyNumberFormat="1" applyFont="1" applyBorder="1" applyAlignment="1">
      <alignment vertical="center"/>
    </xf>
    <xf numFmtId="0" fontId="41" fillId="0" borderId="0" xfId="0" applyFont="1" applyAlignment="1">
      <alignment horizontal="right" wrapText="1"/>
    </xf>
    <xf numFmtId="0" fontId="0" fillId="0" borderId="0" xfId="0" applyAlignment="1">
      <alignment horizontal="right" wrapText="1"/>
    </xf>
  </cellXfs>
  <cellStyles count="77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20% – Акцентування1" xfId="8"/>
    <cellStyle name="20% – Акцентування2" xfId="9"/>
    <cellStyle name="20% – Акцентування3" xfId="10"/>
    <cellStyle name="20% – Акцентування4" xfId="11"/>
    <cellStyle name="20% – Акцентування5" xfId="12"/>
    <cellStyle name="20% – Акцентування6" xfId="13"/>
    <cellStyle name="40% — акцент1" xfId="14"/>
    <cellStyle name="40% — акцент2" xfId="15"/>
    <cellStyle name="40% — акцент3" xfId="16"/>
    <cellStyle name="40% — акцент4" xfId="17"/>
    <cellStyle name="40% — акцент5" xfId="18"/>
    <cellStyle name="40% — акцент6" xfId="19"/>
    <cellStyle name="40% – Акцентування1" xfId="20"/>
    <cellStyle name="40% – Акцентування2" xfId="21"/>
    <cellStyle name="40% – Акцентування3" xfId="22"/>
    <cellStyle name="40% – Акцентування4" xfId="23"/>
    <cellStyle name="40% – Акцентування5" xfId="24"/>
    <cellStyle name="40% – Акцентування6" xfId="25"/>
    <cellStyle name="60% — акцент1" xfId="26"/>
    <cellStyle name="60% — акцент2" xfId="27"/>
    <cellStyle name="60% — акцент3" xfId="28"/>
    <cellStyle name="60% — акцент4" xfId="29"/>
    <cellStyle name="60% — акцент5" xfId="30"/>
    <cellStyle name="60% — акцент6" xfId="31"/>
    <cellStyle name="60% – Акцентування1" xfId="32"/>
    <cellStyle name="60% – Акцентування2" xfId="33"/>
    <cellStyle name="60% – Акцентування3" xfId="34"/>
    <cellStyle name="60% – Акцентування4" xfId="35"/>
    <cellStyle name="60% – Акцентування5" xfId="36"/>
    <cellStyle name="60% – Акцентування6" xfId="37"/>
    <cellStyle name="Normal_Доходи" xfId="38"/>
    <cellStyle name="Акцентування1" xfId="39"/>
    <cellStyle name="Акцентування2" xfId="40"/>
    <cellStyle name="Акцентування3" xfId="41"/>
    <cellStyle name="Акцентування4" xfId="42"/>
    <cellStyle name="Акцентування5" xfId="43"/>
    <cellStyle name="Акцентування6" xfId="44"/>
    <cellStyle name="Ввід" xfId="45"/>
    <cellStyle name="Добре" xfId="46"/>
    <cellStyle name="Заголовок 1 2" xfId="47"/>
    <cellStyle name="Заголовок 2 2" xfId="48"/>
    <cellStyle name="Заголовок 3 2" xfId="49"/>
    <cellStyle name="Заголовок 4 2" xfId="50"/>
    <cellStyle name="Звичайний 2" xfId="51"/>
    <cellStyle name="Звичайний 2 2" xfId="70"/>
    <cellStyle name="Звичайний 2 3" xfId="72"/>
    <cellStyle name="Звичайний 2 4" xfId="74"/>
    <cellStyle name="Звичайний 3" xfId="52"/>
    <cellStyle name="Зв'язана клітинка" xfId="53"/>
    <cellStyle name="Контрольна клітинка" xfId="54"/>
    <cellStyle name="Назва" xfId="55"/>
    <cellStyle name="Обчислення" xfId="56"/>
    <cellStyle name="Обычный" xfId="0" builtinId="0"/>
    <cellStyle name="Обычный 2" xfId="1"/>
    <cellStyle name="Обычный 2 2" xfId="69"/>
    <cellStyle name="Обычный 2 3" xfId="66"/>
    <cellStyle name="Обычный 2 4" xfId="73"/>
    <cellStyle name="Обычный 3" xfId="67"/>
    <cellStyle name="Обычный 3 2" xfId="75"/>
    <cellStyle name="Підсумок" xfId="57"/>
    <cellStyle name="Поганий" xfId="58"/>
    <cellStyle name="Примечание 2" xfId="59"/>
    <cellStyle name="Примітка" xfId="60"/>
    <cellStyle name="Примітка 2" xfId="71"/>
    <cellStyle name="Примітка 3" xfId="76"/>
    <cellStyle name="Процентный 2" xfId="68"/>
    <cellStyle name="Результат" xfId="61"/>
    <cellStyle name="Середній" xfId="62"/>
    <cellStyle name="Стиль 1" xfId="63"/>
    <cellStyle name="Текст попередження" xfId="64"/>
    <cellStyle name="Текст пояснення" xfId="65"/>
  </cellStyles>
  <dxfs count="75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colors>
    <mruColors>
      <color rgb="FFFFFF99"/>
      <color rgb="FFCCFF99"/>
      <color rgb="FFD3F9FB"/>
      <color rgb="FFCCCCFF"/>
      <color rgb="FFFFCCFF"/>
      <color rgb="FF99FF66"/>
      <color rgb="FF9999FF"/>
      <color rgb="FF99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13"/>
  <sheetViews>
    <sheetView tabSelected="1" view="pageBreakPreview" zoomScale="60" zoomScaleNormal="65" workbookViewId="0">
      <pane xSplit="2" ySplit="14" topLeftCell="C96" activePane="bottomRight" state="frozen"/>
      <selection pane="topRight" activeCell="C1" sqref="C1"/>
      <selection pane="bottomLeft" activeCell="A15" sqref="A15"/>
      <selection pane="bottomRight" activeCell="D102" sqref="D102"/>
    </sheetView>
  </sheetViews>
  <sheetFormatPr defaultRowHeight="15.6"/>
  <cols>
    <col min="1" max="1" width="9.109375" style="52" customWidth="1"/>
    <col min="2" max="2" width="45.88671875" style="51" customWidth="1"/>
    <col min="3" max="3" width="15.44140625" style="10" customWidth="1"/>
    <col min="4" max="4" width="14.88671875" style="10" customWidth="1"/>
    <col min="5" max="5" width="14.44140625" style="10" hidden="1" customWidth="1"/>
    <col min="6" max="6" width="14.6640625" style="10" customWidth="1"/>
    <col min="7" max="7" width="15.6640625" style="10" customWidth="1"/>
    <col min="8" max="8" width="14" style="15" customWidth="1"/>
    <col min="9" max="9" width="15.6640625" style="61" customWidth="1"/>
    <col min="10" max="10" width="2.109375" style="61" customWidth="1"/>
    <col min="11" max="11" width="16" style="61" customWidth="1"/>
    <col min="12" max="12" width="14.44140625" style="61" customWidth="1"/>
    <col min="13" max="13" width="14.109375" style="2" customWidth="1"/>
    <col min="14" max="14" width="14.33203125" style="2" customWidth="1"/>
    <col min="15" max="15" width="14.44140625" style="2" customWidth="1"/>
    <col min="16" max="243" width="9.109375" style="2"/>
    <col min="244" max="244" width="12.6640625" style="2" customWidth="1"/>
    <col min="245" max="245" width="50.6640625" style="2" customWidth="1"/>
    <col min="246" max="259" width="15.6640625" style="2" customWidth="1"/>
    <col min="260" max="499" width="9.109375" style="2"/>
    <col min="500" max="500" width="12.6640625" style="2" customWidth="1"/>
    <col min="501" max="501" width="50.6640625" style="2" customWidth="1"/>
    <col min="502" max="515" width="15.6640625" style="2" customWidth="1"/>
    <col min="516" max="755" width="9.109375" style="2"/>
    <col min="756" max="756" width="12.6640625" style="2" customWidth="1"/>
    <col min="757" max="757" width="50.6640625" style="2" customWidth="1"/>
    <col min="758" max="771" width="15.6640625" style="2" customWidth="1"/>
    <col min="772" max="1011" width="9.109375" style="2"/>
    <col min="1012" max="1012" width="12.6640625" style="2" customWidth="1"/>
    <col min="1013" max="1013" width="50.6640625" style="2" customWidth="1"/>
    <col min="1014" max="1027" width="15.6640625" style="2" customWidth="1"/>
    <col min="1028" max="1267" width="9.109375" style="2"/>
    <col min="1268" max="1268" width="12.6640625" style="2" customWidth="1"/>
    <col min="1269" max="1269" width="50.6640625" style="2" customWidth="1"/>
    <col min="1270" max="1283" width="15.6640625" style="2" customWidth="1"/>
    <col min="1284" max="1523" width="9.109375" style="2"/>
    <col min="1524" max="1524" width="12.6640625" style="2" customWidth="1"/>
    <col min="1525" max="1525" width="50.6640625" style="2" customWidth="1"/>
    <col min="1526" max="1539" width="15.6640625" style="2" customWidth="1"/>
    <col min="1540" max="1779" width="9.109375" style="2"/>
    <col min="1780" max="1780" width="12.6640625" style="2" customWidth="1"/>
    <col min="1781" max="1781" width="50.6640625" style="2" customWidth="1"/>
    <col min="1782" max="1795" width="15.6640625" style="2" customWidth="1"/>
    <col min="1796" max="2035" width="9.109375" style="2"/>
    <col min="2036" max="2036" width="12.6640625" style="2" customWidth="1"/>
    <col min="2037" max="2037" width="50.6640625" style="2" customWidth="1"/>
    <col min="2038" max="2051" width="15.6640625" style="2" customWidth="1"/>
    <col min="2052" max="2291" width="9.109375" style="2"/>
    <col min="2292" max="2292" width="12.6640625" style="2" customWidth="1"/>
    <col min="2293" max="2293" width="50.6640625" style="2" customWidth="1"/>
    <col min="2294" max="2307" width="15.6640625" style="2" customWidth="1"/>
    <col min="2308" max="2547" width="9.109375" style="2"/>
    <col min="2548" max="2548" width="12.6640625" style="2" customWidth="1"/>
    <col min="2549" max="2549" width="50.6640625" style="2" customWidth="1"/>
    <col min="2550" max="2563" width="15.6640625" style="2" customWidth="1"/>
    <col min="2564" max="2803" width="9.109375" style="2"/>
    <col min="2804" max="2804" width="12.6640625" style="2" customWidth="1"/>
    <col min="2805" max="2805" width="50.6640625" style="2" customWidth="1"/>
    <col min="2806" max="2819" width="15.6640625" style="2" customWidth="1"/>
    <col min="2820" max="3059" width="9.109375" style="2"/>
    <col min="3060" max="3060" width="12.6640625" style="2" customWidth="1"/>
    <col min="3061" max="3061" width="50.6640625" style="2" customWidth="1"/>
    <col min="3062" max="3075" width="15.6640625" style="2" customWidth="1"/>
    <col min="3076" max="3315" width="9.109375" style="2"/>
    <col min="3316" max="3316" width="12.6640625" style="2" customWidth="1"/>
    <col min="3317" max="3317" width="50.6640625" style="2" customWidth="1"/>
    <col min="3318" max="3331" width="15.6640625" style="2" customWidth="1"/>
    <col min="3332" max="3571" width="9.109375" style="2"/>
    <col min="3572" max="3572" width="12.6640625" style="2" customWidth="1"/>
    <col min="3573" max="3573" width="50.6640625" style="2" customWidth="1"/>
    <col min="3574" max="3587" width="15.6640625" style="2" customWidth="1"/>
    <col min="3588" max="3827" width="9.109375" style="2"/>
    <col min="3828" max="3828" width="12.6640625" style="2" customWidth="1"/>
    <col min="3829" max="3829" width="50.6640625" style="2" customWidth="1"/>
    <col min="3830" max="3843" width="15.6640625" style="2" customWidth="1"/>
    <col min="3844" max="4083" width="9.109375" style="2"/>
    <col min="4084" max="4084" width="12.6640625" style="2" customWidth="1"/>
    <col min="4085" max="4085" width="50.6640625" style="2" customWidth="1"/>
    <col min="4086" max="4099" width="15.6640625" style="2" customWidth="1"/>
    <col min="4100" max="4339" width="9.109375" style="2"/>
    <col min="4340" max="4340" width="12.6640625" style="2" customWidth="1"/>
    <col min="4341" max="4341" width="50.6640625" style="2" customWidth="1"/>
    <col min="4342" max="4355" width="15.6640625" style="2" customWidth="1"/>
    <col min="4356" max="4595" width="9.109375" style="2"/>
    <col min="4596" max="4596" width="12.6640625" style="2" customWidth="1"/>
    <col min="4597" max="4597" width="50.6640625" style="2" customWidth="1"/>
    <col min="4598" max="4611" width="15.6640625" style="2" customWidth="1"/>
    <col min="4612" max="4851" width="9.109375" style="2"/>
    <col min="4852" max="4852" width="12.6640625" style="2" customWidth="1"/>
    <col min="4853" max="4853" width="50.6640625" style="2" customWidth="1"/>
    <col min="4854" max="4867" width="15.6640625" style="2" customWidth="1"/>
    <col min="4868" max="5107" width="9.109375" style="2"/>
    <col min="5108" max="5108" width="12.6640625" style="2" customWidth="1"/>
    <col min="5109" max="5109" width="50.6640625" style="2" customWidth="1"/>
    <col min="5110" max="5123" width="15.6640625" style="2" customWidth="1"/>
    <col min="5124" max="5363" width="9.109375" style="2"/>
    <col min="5364" max="5364" width="12.6640625" style="2" customWidth="1"/>
    <col min="5365" max="5365" width="50.6640625" style="2" customWidth="1"/>
    <col min="5366" max="5379" width="15.6640625" style="2" customWidth="1"/>
    <col min="5380" max="5619" width="9.109375" style="2"/>
    <col min="5620" max="5620" width="12.6640625" style="2" customWidth="1"/>
    <col min="5621" max="5621" width="50.6640625" style="2" customWidth="1"/>
    <col min="5622" max="5635" width="15.6640625" style="2" customWidth="1"/>
    <col min="5636" max="5875" width="9.109375" style="2"/>
    <col min="5876" max="5876" width="12.6640625" style="2" customWidth="1"/>
    <col min="5877" max="5877" width="50.6640625" style="2" customWidth="1"/>
    <col min="5878" max="5891" width="15.6640625" style="2" customWidth="1"/>
    <col min="5892" max="6131" width="9.109375" style="2"/>
    <col min="6132" max="6132" width="12.6640625" style="2" customWidth="1"/>
    <col min="6133" max="6133" width="50.6640625" style="2" customWidth="1"/>
    <col min="6134" max="6147" width="15.6640625" style="2" customWidth="1"/>
    <col min="6148" max="6387" width="9.109375" style="2"/>
    <col min="6388" max="6388" width="12.6640625" style="2" customWidth="1"/>
    <col min="6389" max="6389" width="50.6640625" style="2" customWidth="1"/>
    <col min="6390" max="6403" width="15.6640625" style="2" customWidth="1"/>
    <col min="6404" max="6643" width="9.109375" style="2"/>
    <col min="6644" max="6644" width="12.6640625" style="2" customWidth="1"/>
    <col min="6645" max="6645" width="50.6640625" style="2" customWidth="1"/>
    <col min="6646" max="6659" width="15.6640625" style="2" customWidth="1"/>
    <col min="6660" max="6899" width="9.109375" style="2"/>
    <col min="6900" max="6900" width="12.6640625" style="2" customWidth="1"/>
    <col min="6901" max="6901" width="50.6640625" style="2" customWidth="1"/>
    <col min="6902" max="6915" width="15.6640625" style="2" customWidth="1"/>
    <col min="6916" max="7155" width="9.109375" style="2"/>
    <col min="7156" max="7156" width="12.6640625" style="2" customWidth="1"/>
    <col min="7157" max="7157" width="50.6640625" style="2" customWidth="1"/>
    <col min="7158" max="7171" width="15.6640625" style="2" customWidth="1"/>
    <col min="7172" max="7411" width="9.109375" style="2"/>
    <col min="7412" max="7412" width="12.6640625" style="2" customWidth="1"/>
    <col min="7413" max="7413" width="50.6640625" style="2" customWidth="1"/>
    <col min="7414" max="7427" width="15.6640625" style="2" customWidth="1"/>
    <col min="7428" max="7667" width="9.109375" style="2"/>
    <col min="7668" max="7668" width="12.6640625" style="2" customWidth="1"/>
    <col min="7669" max="7669" width="50.6640625" style="2" customWidth="1"/>
    <col min="7670" max="7683" width="15.6640625" style="2" customWidth="1"/>
    <col min="7684" max="7923" width="9.109375" style="2"/>
    <col min="7924" max="7924" width="12.6640625" style="2" customWidth="1"/>
    <col min="7925" max="7925" width="50.6640625" style="2" customWidth="1"/>
    <col min="7926" max="7939" width="15.6640625" style="2" customWidth="1"/>
    <col min="7940" max="8179" width="9.109375" style="2"/>
    <col min="8180" max="8180" width="12.6640625" style="2" customWidth="1"/>
    <col min="8181" max="8181" width="50.6640625" style="2" customWidth="1"/>
    <col min="8182" max="8195" width="15.6640625" style="2" customWidth="1"/>
    <col min="8196" max="8435" width="9.109375" style="2"/>
    <col min="8436" max="8436" width="12.6640625" style="2" customWidth="1"/>
    <col min="8437" max="8437" width="50.6640625" style="2" customWidth="1"/>
    <col min="8438" max="8451" width="15.6640625" style="2" customWidth="1"/>
    <col min="8452" max="8691" width="9.109375" style="2"/>
    <col min="8692" max="8692" width="12.6640625" style="2" customWidth="1"/>
    <col min="8693" max="8693" width="50.6640625" style="2" customWidth="1"/>
    <col min="8694" max="8707" width="15.6640625" style="2" customWidth="1"/>
    <col min="8708" max="8947" width="9.109375" style="2"/>
    <col min="8948" max="8948" width="12.6640625" style="2" customWidth="1"/>
    <col min="8949" max="8949" width="50.6640625" style="2" customWidth="1"/>
    <col min="8950" max="8963" width="15.6640625" style="2" customWidth="1"/>
    <col min="8964" max="9203" width="9.109375" style="2"/>
    <col min="9204" max="9204" width="12.6640625" style="2" customWidth="1"/>
    <col min="9205" max="9205" width="50.6640625" style="2" customWidth="1"/>
    <col min="9206" max="9219" width="15.6640625" style="2" customWidth="1"/>
    <col min="9220" max="9459" width="9.109375" style="2"/>
    <col min="9460" max="9460" width="12.6640625" style="2" customWidth="1"/>
    <col min="9461" max="9461" width="50.6640625" style="2" customWidth="1"/>
    <col min="9462" max="9475" width="15.6640625" style="2" customWidth="1"/>
    <col min="9476" max="9715" width="9.109375" style="2"/>
    <col min="9716" max="9716" width="12.6640625" style="2" customWidth="1"/>
    <col min="9717" max="9717" width="50.6640625" style="2" customWidth="1"/>
    <col min="9718" max="9731" width="15.6640625" style="2" customWidth="1"/>
    <col min="9732" max="9971" width="9.109375" style="2"/>
    <col min="9972" max="9972" width="12.6640625" style="2" customWidth="1"/>
    <col min="9973" max="9973" width="50.6640625" style="2" customWidth="1"/>
    <col min="9974" max="9987" width="15.6640625" style="2" customWidth="1"/>
    <col min="9988" max="10227" width="9.109375" style="2"/>
    <col min="10228" max="10228" width="12.6640625" style="2" customWidth="1"/>
    <col min="10229" max="10229" width="50.6640625" style="2" customWidth="1"/>
    <col min="10230" max="10243" width="15.6640625" style="2" customWidth="1"/>
    <col min="10244" max="10483" width="9.109375" style="2"/>
    <col min="10484" max="10484" width="12.6640625" style="2" customWidth="1"/>
    <col min="10485" max="10485" width="50.6640625" style="2" customWidth="1"/>
    <col min="10486" max="10499" width="15.6640625" style="2" customWidth="1"/>
    <col min="10500" max="10739" width="9.109375" style="2"/>
    <col min="10740" max="10740" width="12.6640625" style="2" customWidth="1"/>
    <col min="10741" max="10741" width="50.6640625" style="2" customWidth="1"/>
    <col min="10742" max="10755" width="15.6640625" style="2" customWidth="1"/>
    <col min="10756" max="10995" width="9.109375" style="2"/>
    <col min="10996" max="10996" width="12.6640625" style="2" customWidth="1"/>
    <col min="10997" max="10997" width="50.6640625" style="2" customWidth="1"/>
    <col min="10998" max="11011" width="15.6640625" style="2" customWidth="1"/>
    <col min="11012" max="11251" width="9.109375" style="2"/>
    <col min="11252" max="11252" width="12.6640625" style="2" customWidth="1"/>
    <col min="11253" max="11253" width="50.6640625" style="2" customWidth="1"/>
    <col min="11254" max="11267" width="15.6640625" style="2" customWidth="1"/>
    <col min="11268" max="11507" width="9.109375" style="2"/>
    <col min="11508" max="11508" width="12.6640625" style="2" customWidth="1"/>
    <col min="11509" max="11509" width="50.6640625" style="2" customWidth="1"/>
    <col min="11510" max="11523" width="15.6640625" style="2" customWidth="1"/>
    <col min="11524" max="11763" width="9.109375" style="2"/>
    <col min="11764" max="11764" width="12.6640625" style="2" customWidth="1"/>
    <col min="11765" max="11765" width="50.6640625" style="2" customWidth="1"/>
    <col min="11766" max="11779" width="15.6640625" style="2" customWidth="1"/>
    <col min="11780" max="12019" width="9.109375" style="2"/>
    <col min="12020" max="12020" width="12.6640625" style="2" customWidth="1"/>
    <col min="12021" max="12021" width="50.6640625" style="2" customWidth="1"/>
    <col min="12022" max="12035" width="15.6640625" style="2" customWidth="1"/>
    <col min="12036" max="12275" width="9.109375" style="2"/>
    <col min="12276" max="12276" width="12.6640625" style="2" customWidth="1"/>
    <col min="12277" max="12277" width="50.6640625" style="2" customWidth="1"/>
    <col min="12278" max="12291" width="15.6640625" style="2" customWidth="1"/>
    <col min="12292" max="12531" width="9.109375" style="2"/>
    <col min="12532" max="12532" width="12.6640625" style="2" customWidth="1"/>
    <col min="12533" max="12533" width="50.6640625" style="2" customWidth="1"/>
    <col min="12534" max="12547" width="15.6640625" style="2" customWidth="1"/>
    <col min="12548" max="12787" width="9.109375" style="2"/>
    <col min="12788" max="12788" width="12.6640625" style="2" customWidth="1"/>
    <col min="12789" max="12789" width="50.6640625" style="2" customWidth="1"/>
    <col min="12790" max="12803" width="15.6640625" style="2" customWidth="1"/>
    <col min="12804" max="13043" width="9.109375" style="2"/>
    <col min="13044" max="13044" width="12.6640625" style="2" customWidth="1"/>
    <col min="13045" max="13045" width="50.6640625" style="2" customWidth="1"/>
    <col min="13046" max="13059" width="15.6640625" style="2" customWidth="1"/>
    <col min="13060" max="13299" width="9.109375" style="2"/>
    <col min="13300" max="13300" width="12.6640625" style="2" customWidth="1"/>
    <col min="13301" max="13301" width="50.6640625" style="2" customWidth="1"/>
    <col min="13302" max="13315" width="15.6640625" style="2" customWidth="1"/>
    <col min="13316" max="13555" width="9.109375" style="2"/>
    <col min="13556" max="13556" width="12.6640625" style="2" customWidth="1"/>
    <col min="13557" max="13557" width="50.6640625" style="2" customWidth="1"/>
    <col min="13558" max="13571" width="15.6640625" style="2" customWidth="1"/>
    <col min="13572" max="13811" width="9.109375" style="2"/>
    <col min="13812" max="13812" width="12.6640625" style="2" customWidth="1"/>
    <col min="13813" max="13813" width="50.6640625" style="2" customWidth="1"/>
    <col min="13814" max="13827" width="15.6640625" style="2" customWidth="1"/>
    <col min="13828" max="14067" width="9.109375" style="2"/>
    <col min="14068" max="14068" width="12.6640625" style="2" customWidth="1"/>
    <col min="14069" max="14069" width="50.6640625" style="2" customWidth="1"/>
    <col min="14070" max="14083" width="15.6640625" style="2" customWidth="1"/>
    <col min="14084" max="14323" width="9.109375" style="2"/>
    <col min="14324" max="14324" width="12.6640625" style="2" customWidth="1"/>
    <col min="14325" max="14325" width="50.6640625" style="2" customWidth="1"/>
    <col min="14326" max="14339" width="15.6640625" style="2" customWidth="1"/>
    <col min="14340" max="14579" width="9.109375" style="2"/>
    <col min="14580" max="14580" width="12.6640625" style="2" customWidth="1"/>
    <col min="14581" max="14581" width="50.6640625" style="2" customWidth="1"/>
    <col min="14582" max="14595" width="15.6640625" style="2" customWidth="1"/>
    <col min="14596" max="14835" width="9.109375" style="2"/>
    <col min="14836" max="14836" width="12.6640625" style="2" customWidth="1"/>
    <col min="14837" max="14837" width="50.6640625" style="2" customWidth="1"/>
    <col min="14838" max="14851" width="15.6640625" style="2" customWidth="1"/>
    <col min="14852" max="15091" width="9.109375" style="2"/>
    <col min="15092" max="15092" width="12.6640625" style="2" customWidth="1"/>
    <col min="15093" max="15093" width="50.6640625" style="2" customWidth="1"/>
    <col min="15094" max="15107" width="15.6640625" style="2" customWidth="1"/>
    <col min="15108" max="15347" width="9.109375" style="2"/>
    <col min="15348" max="15348" width="12.6640625" style="2" customWidth="1"/>
    <col min="15349" max="15349" width="50.6640625" style="2" customWidth="1"/>
    <col min="15350" max="15363" width="15.6640625" style="2" customWidth="1"/>
    <col min="15364" max="15603" width="9.109375" style="2"/>
    <col min="15604" max="15604" width="12.6640625" style="2" customWidth="1"/>
    <col min="15605" max="15605" width="50.6640625" style="2" customWidth="1"/>
    <col min="15606" max="15619" width="15.6640625" style="2" customWidth="1"/>
    <col min="15620" max="15859" width="9.109375" style="2"/>
    <col min="15860" max="15860" width="12.6640625" style="2" customWidth="1"/>
    <col min="15861" max="15861" width="50.6640625" style="2" customWidth="1"/>
    <col min="15862" max="15875" width="15.6640625" style="2" customWidth="1"/>
    <col min="15876" max="16115" width="9.109375" style="2"/>
    <col min="16116" max="16116" width="12.6640625" style="2" customWidth="1"/>
    <col min="16117" max="16117" width="50.6640625" style="2" customWidth="1"/>
    <col min="16118" max="16131" width="15.6640625" style="2" customWidth="1"/>
    <col min="16132" max="16378" width="9.109375" style="2"/>
    <col min="16379" max="16384" width="9.109375" style="2" customWidth="1"/>
  </cols>
  <sheetData>
    <row r="1" spans="1:11" ht="21.6" customHeight="1">
      <c r="A1" s="11"/>
      <c r="B1" s="56"/>
      <c r="C1" s="55"/>
      <c r="D1" s="55"/>
      <c r="E1" s="55"/>
      <c r="F1" s="125" t="s">
        <v>141</v>
      </c>
      <c r="G1" s="125"/>
      <c r="H1" s="125"/>
      <c r="I1" s="128"/>
    </row>
    <row r="2" spans="1:11" ht="80.400000000000006" customHeight="1">
      <c r="A2" s="11"/>
      <c r="B2" s="56"/>
      <c r="C2" s="55"/>
      <c r="D2" s="55"/>
      <c r="E2" s="55"/>
      <c r="F2" s="126"/>
      <c r="G2" s="126"/>
      <c r="H2" s="126"/>
      <c r="I2" s="129"/>
    </row>
    <row r="3" spans="1:11">
      <c r="A3" s="11"/>
      <c r="B3" s="56"/>
      <c r="C3" s="55"/>
      <c r="D3" s="55"/>
      <c r="E3" s="55"/>
      <c r="F3" s="127"/>
      <c r="G3" s="130"/>
      <c r="H3" s="130"/>
      <c r="I3" s="130"/>
    </row>
    <row r="4" spans="1:11">
      <c r="A4" s="11"/>
      <c r="B4" s="56"/>
      <c r="C4" s="55"/>
      <c r="D4" s="55"/>
      <c r="E4" s="55"/>
      <c r="F4" s="55"/>
      <c r="G4" s="1"/>
      <c r="H4" s="54"/>
    </row>
    <row r="5" spans="1:11" ht="9" hidden="1" customHeight="1">
      <c r="A5" s="11"/>
      <c r="B5" s="56"/>
      <c r="C5" s="55"/>
      <c r="D5" s="55"/>
      <c r="E5" s="55"/>
      <c r="F5" s="55"/>
      <c r="G5" s="55"/>
      <c r="H5" s="53"/>
    </row>
    <row r="6" spans="1:11" ht="20.25" customHeight="1">
      <c r="A6" s="116" t="s">
        <v>67</v>
      </c>
      <c r="B6" s="117"/>
      <c r="C6" s="117"/>
      <c r="D6" s="117"/>
      <c r="E6" s="117"/>
      <c r="F6" s="117"/>
      <c r="G6" s="118"/>
      <c r="H6" s="118"/>
    </row>
    <row r="7" spans="1:11" ht="20.25" customHeight="1">
      <c r="A7" s="123" t="s">
        <v>66</v>
      </c>
      <c r="B7" s="124"/>
      <c r="C7" s="124"/>
      <c r="D7" s="124"/>
      <c r="E7" s="124"/>
      <c r="F7" s="124"/>
      <c r="G7" s="124"/>
      <c r="H7" s="124"/>
    </row>
    <row r="8" spans="1:11" ht="20.25" customHeight="1">
      <c r="A8" s="122" t="s">
        <v>68</v>
      </c>
      <c r="B8" s="122"/>
      <c r="C8" s="122"/>
      <c r="D8" s="122"/>
      <c r="E8" s="122"/>
      <c r="F8" s="122"/>
      <c r="G8" s="122"/>
      <c r="H8" s="122"/>
    </row>
    <row r="9" spans="1:11" ht="20.25" customHeight="1">
      <c r="A9" s="123" t="s">
        <v>130</v>
      </c>
      <c r="B9" s="123"/>
      <c r="C9" s="123"/>
      <c r="D9" s="123"/>
      <c r="E9" s="123"/>
      <c r="F9" s="123"/>
      <c r="G9" s="123"/>
      <c r="H9" s="123"/>
    </row>
    <row r="10" spans="1:11" ht="9.6" hidden="1" customHeight="1">
      <c r="A10" s="25"/>
      <c r="B10" s="25"/>
      <c r="C10" s="25"/>
      <c r="D10" s="25"/>
      <c r="E10" s="25"/>
      <c r="F10" s="25"/>
      <c r="G10" s="25"/>
      <c r="H10" s="24"/>
    </row>
    <row r="11" spans="1:11" ht="12.75" customHeight="1" thickBot="1">
      <c r="H11" s="50" t="s">
        <v>65</v>
      </c>
    </row>
    <row r="12" spans="1:11" s="5" customFormat="1" ht="83.4" customHeight="1" thickBot="1">
      <c r="A12" s="49" t="s">
        <v>0</v>
      </c>
      <c r="B12" s="48" t="s">
        <v>1</v>
      </c>
      <c r="C12" s="47" t="s">
        <v>114</v>
      </c>
      <c r="D12" s="64" t="s">
        <v>89</v>
      </c>
      <c r="E12" s="85" t="s">
        <v>137</v>
      </c>
      <c r="F12" s="64" t="s">
        <v>138</v>
      </c>
      <c r="G12" s="48" t="s">
        <v>79</v>
      </c>
      <c r="H12" s="46" t="s">
        <v>69</v>
      </c>
    </row>
    <row r="13" spans="1:11" s="23" customFormat="1" ht="14.4" customHeight="1" thickBot="1">
      <c r="A13" s="20">
        <v>1</v>
      </c>
      <c r="B13" s="21">
        <v>2</v>
      </c>
      <c r="C13" s="21">
        <v>3</v>
      </c>
      <c r="D13" s="21">
        <v>4</v>
      </c>
      <c r="E13" s="21">
        <v>5</v>
      </c>
      <c r="F13" s="21">
        <v>5</v>
      </c>
      <c r="G13" s="21">
        <v>6</v>
      </c>
      <c r="H13" s="22">
        <v>7</v>
      </c>
    </row>
    <row r="14" spans="1:11" ht="21.75" customHeight="1" thickBot="1">
      <c r="A14" s="119" t="s">
        <v>71</v>
      </c>
      <c r="B14" s="120"/>
      <c r="C14" s="120"/>
      <c r="D14" s="120"/>
      <c r="E14" s="120"/>
      <c r="F14" s="120"/>
      <c r="G14" s="120"/>
      <c r="H14" s="121"/>
    </row>
    <row r="15" spans="1:11" s="9" customFormat="1" ht="21.75" customHeight="1">
      <c r="A15" s="45" t="s">
        <v>2</v>
      </c>
      <c r="B15" s="44" t="s">
        <v>3</v>
      </c>
      <c r="C15" s="104">
        <f>SUM(C16:C31)</f>
        <v>62548.917000000001</v>
      </c>
      <c r="D15" s="104">
        <f t="shared" ref="D15:E15" si="0">SUM(D16:D31)</f>
        <v>77126.951000000015</v>
      </c>
      <c r="E15" s="104">
        <f t="shared" si="0"/>
        <v>77126.951000000015</v>
      </c>
      <c r="F15" s="104">
        <f>SUM(F16:F31)</f>
        <v>73681.847080000007</v>
      </c>
      <c r="G15" s="104">
        <f>SUM(G16:G31)</f>
        <v>3445.1039200000037</v>
      </c>
      <c r="H15" s="105">
        <f t="shared" ref="H15:H66" si="1">IF(E15=0,0,(F15/E15)*100)</f>
        <v>95.533203536076499</v>
      </c>
    </row>
    <row r="16" spans="1:11" ht="82.95" customHeight="1">
      <c r="A16" s="43" t="s">
        <v>4</v>
      </c>
      <c r="B16" s="42" t="s">
        <v>5</v>
      </c>
      <c r="C16" s="94">
        <v>29344.7</v>
      </c>
      <c r="D16" s="94">
        <v>30362.618999999999</v>
      </c>
      <c r="E16" s="94">
        <v>30362.618999999999</v>
      </c>
      <c r="F16" s="94">
        <v>28839.907209999994</v>
      </c>
      <c r="G16" s="94">
        <f>D16-F16</f>
        <v>1522.7117900000048</v>
      </c>
      <c r="H16" s="95">
        <f>F16/E16*100</f>
        <v>94.984912895689249</v>
      </c>
      <c r="K16" s="65"/>
    </row>
    <row r="17" spans="1:11" ht="36" customHeight="1">
      <c r="A17" s="41" t="s">
        <v>90</v>
      </c>
      <c r="B17" s="89" t="s">
        <v>91</v>
      </c>
      <c r="C17" s="94">
        <v>0</v>
      </c>
      <c r="D17" s="94">
        <v>153.86000000000001</v>
      </c>
      <c r="E17" s="94">
        <v>153.86000000000001</v>
      </c>
      <c r="F17" s="94">
        <v>153.56</v>
      </c>
      <c r="G17" s="94">
        <f>D17-F17</f>
        <v>0.30000000000001137</v>
      </c>
      <c r="H17" s="95">
        <f>F17/E17*100</f>
        <v>99.805017548420636</v>
      </c>
    </row>
    <row r="18" spans="1:11" ht="36.6" customHeight="1">
      <c r="A18" s="43" t="s">
        <v>6</v>
      </c>
      <c r="B18" s="42" t="s">
        <v>7</v>
      </c>
      <c r="C18" s="94">
        <v>16083.687</v>
      </c>
      <c r="D18" s="94">
        <v>21334.587</v>
      </c>
      <c r="E18" s="94">
        <v>21334.587</v>
      </c>
      <c r="F18" s="94">
        <v>21200.24973</v>
      </c>
      <c r="G18" s="94">
        <f t="shared" ref="G18:G31" si="2">D18-F18</f>
        <v>134.33726999999999</v>
      </c>
      <c r="H18" s="95">
        <f>F18/E18*100</f>
        <v>99.370331049764403</v>
      </c>
    </row>
    <row r="19" spans="1:11" ht="55.2" customHeight="1">
      <c r="A19" s="43" t="s">
        <v>8</v>
      </c>
      <c r="B19" s="42" t="s">
        <v>9</v>
      </c>
      <c r="C19" s="94">
        <v>6000</v>
      </c>
      <c r="D19" s="94">
        <v>6463.82</v>
      </c>
      <c r="E19" s="94">
        <v>6463.82</v>
      </c>
      <c r="F19" s="94">
        <v>6360.6013200000007</v>
      </c>
      <c r="G19" s="94">
        <f t="shared" si="2"/>
        <v>103.21867999999904</v>
      </c>
      <c r="H19" s="95">
        <f t="shared" ref="H19:H31" si="3">F19/E19*100</f>
        <v>98.403131894143101</v>
      </c>
    </row>
    <row r="20" spans="1:11" ht="33.6" customHeight="1">
      <c r="A20" s="43" t="s">
        <v>10</v>
      </c>
      <c r="B20" s="42" t="s">
        <v>11</v>
      </c>
      <c r="C20" s="94">
        <v>230</v>
      </c>
      <c r="D20" s="94">
        <v>152.06</v>
      </c>
      <c r="E20" s="94">
        <v>152.06</v>
      </c>
      <c r="F20" s="94">
        <v>152</v>
      </c>
      <c r="G20" s="94">
        <f t="shared" si="2"/>
        <v>6.0000000000002274E-2</v>
      </c>
      <c r="H20" s="95">
        <f t="shared" si="3"/>
        <v>99.960541891358673</v>
      </c>
    </row>
    <row r="21" spans="1:11" ht="50.4" customHeight="1">
      <c r="A21" s="43" t="s">
        <v>12</v>
      </c>
      <c r="B21" s="42" t="s">
        <v>13</v>
      </c>
      <c r="C21" s="94">
        <v>140</v>
      </c>
      <c r="D21" s="94">
        <v>372.584</v>
      </c>
      <c r="E21" s="94">
        <v>372.584</v>
      </c>
      <c r="F21" s="94">
        <v>372.5</v>
      </c>
      <c r="G21" s="94">
        <f t="shared" si="2"/>
        <v>8.4000000000003183E-2</v>
      </c>
      <c r="H21" s="95">
        <f t="shared" si="3"/>
        <v>99.977454748459408</v>
      </c>
    </row>
    <row r="22" spans="1:11" ht="23.25" customHeight="1">
      <c r="A22" s="43" t="s">
        <v>14</v>
      </c>
      <c r="B22" s="42" t="s">
        <v>15</v>
      </c>
      <c r="C22" s="94">
        <v>94.9</v>
      </c>
      <c r="D22" s="94">
        <v>28.9</v>
      </c>
      <c r="E22" s="94">
        <v>28.9</v>
      </c>
      <c r="F22" s="94">
        <v>14.054399999999999</v>
      </c>
      <c r="G22" s="94">
        <f t="shared" si="2"/>
        <v>14.845599999999999</v>
      </c>
      <c r="H22" s="95">
        <f t="shared" si="3"/>
        <v>48.63114186851211</v>
      </c>
    </row>
    <row r="23" spans="1:11" ht="35.25" customHeight="1">
      <c r="A23" s="43" t="s">
        <v>16</v>
      </c>
      <c r="B23" s="42" t="s">
        <v>17</v>
      </c>
      <c r="C23" s="94">
        <v>5416.13</v>
      </c>
      <c r="D23" s="94">
        <v>7280.53</v>
      </c>
      <c r="E23" s="94">
        <v>7280.53</v>
      </c>
      <c r="F23" s="94">
        <v>6333.7449999999999</v>
      </c>
      <c r="G23" s="94">
        <f t="shared" si="2"/>
        <v>946.78499999999985</v>
      </c>
      <c r="H23" s="95">
        <f t="shared" si="3"/>
        <v>86.995658283119496</v>
      </c>
    </row>
    <row r="24" spans="1:11" ht="65.400000000000006" customHeight="1">
      <c r="A24" s="43" t="s">
        <v>18</v>
      </c>
      <c r="B24" s="42" t="s">
        <v>19</v>
      </c>
      <c r="C24" s="94">
        <v>650</v>
      </c>
      <c r="D24" s="94">
        <v>3441.431</v>
      </c>
      <c r="E24" s="94">
        <v>3441.431</v>
      </c>
      <c r="F24" s="94">
        <v>3441.422</v>
      </c>
      <c r="G24" s="94">
        <f t="shared" si="2"/>
        <v>9.0000000000145519E-3</v>
      </c>
      <c r="H24" s="95">
        <f t="shared" si="3"/>
        <v>99.999738480881945</v>
      </c>
    </row>
    <row r="25" spans="1:11" ht="25.2" customHeight="1">
      <c r="A25" s="43" t="s">
        <v>20</v>
      </c>
      <c r="B25" s="42" t="s">
        <v>21</v>
      </c>
      <c r="C25" s="94">
        <v>2634.5</v>
      </c>
      <c r="D25" s="94">
        <v>3479</v>
      </c>
      <c r="E25" s="94">
        <v>3479</v>
      </c>
      <c r="F25" s="94">
        <v>3220.2195099999999</v>
      </c>
      <c r="G25" s="94">
        <f t="shared" si="2"/>
        <v>258.7804900000001</v>
      </c>
      <c r="H25" s="95">
        <f t="shared" si="3"/>
        <v>92.56164156366772</v>
      </c>
    </row>
    <row r="26" spans="1:11" ht="48.6" customHeight="1">
      <c r="A26" s="41" t="s">
        <v>93</v>
      </c>
      <c r="B26" s="89" t="s">
        <v>94</v>
      </c>
      <c r="C26" s="94">
        <v>1066.0999999999999</v>
      </c>
      <c r="D26" s="94">
        <v>1238.0999999999999</v>
      </c>
      <c r="E26" s="94">
        <v>1238.0999999999999</v>
      </c>
      <c r="F26" s="94">
        <v>1237.7999100000002</v>
      </c>
      <c r="G26" s="94">
        <f t="shared" si="2"/>
        <v>0.3000899999997273</v>
      </c>
      <c r="H26" s="95">
        <f t="shared" si="3"/>
        <v>99.975762054761347</v>
      </c>
    </row>
    <row r="27" spans="1:11" ht="35.4" customHeight="1">
      <c r="A27" s="43" t="s">
        <v>22</v>
      </c>
      <c r="B27" s="42" t="s">
        <v>23</v>
      </c>
      <c r="C27" s="94">
        <v>5</v>
      </c>
      <c r="D27" s="94">
        <v>5</v>
      </c>
      <c r="E27" s="94">
        <v>5</v>
      </c>
      <c r="F27" s="94">
        <v>5</v>
      </c>
      <c r="G27" s="94">
        <f t="shared" si="2"/>
        <v>0</v>
      </c>
      <c r="H27" s="95">
        <f>F27/E27*100</f>
        <v>100</v>
      </c>
    </row>
    <row r="28" spans="1:11" s="61" customFormat="1" ht="32.4" customHeight="1">
      <c r="A28" s="41" t="s">
        <v>131</v>
      </c>
      <c r="B28" s="89" t="s">
        <v>132</v>
      </c>
      <c r="C28" s="96">
        <v>0</v>
      </c>
      <c r="D28" s="94">
        <v>70</v>
      </c>
      <c r="E28" s="94">
        <v>70</v>
      </c>
      <c r="F28" s="94">
        <v>70</v>
      </c>
      <c r="G28" s="94">
        <f t="shared" si="2"/>
        <v>0</v>
      </c>
      <c r="H28" s="95">
        <f t="shared" si="3"/>
        <v>100</v>
      </c>
    </row>
    <row r="29" spans="1:11" ht="34.950000000000003" customHeight="1">
      <c r="A29" s="43" t="s">
        <v>80</v>
      </c>
      <c r="B29" s="42" t="s">
        <v>81</v>
      </c>
      <c r="C29" s="94">
        <v>195</v>
      </c>
      <c r="D29" s="94">
        <v>0</v>
      </c>
      <c r="E29" s="94">
        <v>0</v>
      </c>
      <c r="F29" s="94">
        <v>0</v>
      </c>
      <c r="G29" s="94">
        <f t="shared" si="2"/>
        <v>0</v>
      </c>
      <c r="H29" s="95">
        <v>0</v>
      </c>
    </row>
    <row r="30" spans="1:11" ht="33" customHeight="1">
      <c r="A30" s="43" t="s">
        <v>24</v>
      </c>
      <c r="B30" s="42" t="s">
        <v>25</v>
      </c>
      <c r="C30" s="94">
        <v>688.9</v>
      </c>
      <c r="D30" s="94">
        <v>1694.46</v>
      </c>
      <c r="E30" s="94">
        <v>1694.46</v>
      </c>
      <c r="F30" s="94">
        <v>1231.5</v>
      </c>
      <c r="G30" s="94">
        <f t="shared" si="2"/>
        <v>462.96000000000004</v>
      </c>
      <c r="H30" s="95">
        <f t="shared" si="3"/>
        <v>72.678021316525616</v>
      </c>
    </row>
    <row r="31" spans="1:11" ht="51" customHeight="1">
      <c r="A31" s="43" t="s">
        <v>75</v>
      </c>
      <c r="B31" s="42" t="s">
        <v>76</v>
      </c>
      <c r="C31" s="94">
        <v>0</v>
      </c>
      <c r="D31" s="94">
        <v>1050</v>
      </c>
      <c r="E31" s="94">
        <v>1050</v>
      </c>
      <c r="F31" s="94">
        <v>1049.288</v>
      </c>
      <c r="G31" s="94">
        <f t="shared" si="2"/>
        <v>0.71199999999998909</v>
      </c>
      <c r="H31" s="95">
        <f t="shared" si="3"/>
        <v>99.93219047619047</v>
      </c>
    </row>
    <row r="32" spans="1:11" s="14" customFormat="1" ht="36" customHeight="1">
      <c r="A32" s="40" t="s">
        <v>26</v>
      </c>
      <c r="B32" s="39" t="s">
        <v>27</v>
      </c>
      <c r="C32" s="97">
        <f>SUM(C33:C51)</f>
        <v>92346.000000000015</v>
      </c>
      <c r="D32" s="97">
        <f>SUM(D33:D51)</f>
        <v>130044.74400000001</v>
      </c>
      <c r="E32" s="97">
        <f>SUM(E33:E51)</f>
        <v>130044.74400000001</v>
      </c>
      <c r="F32" s="97">
        <f>SUM(F33:F51)</f>
        <v>126273.69672000002</v>
      </c>
      <c r="G32" s="97">
        <f>SUM(G33:G51)</f>
        <v>3771.0472799999843</v>
      </c>
      <c r="H32" s="98">
        <f t="shared" si="1"/>
        <v>97.100192469139714</v>
      </c>
      <c r="K32" s="62"/>
    </row>
    <row r="33" spans="1:11" ht="52.2" customHeight="1">
      <c r="A33" s="38" t="s">
        <v>28</v>
      </c>
      <c r="B33" s="37" t="s">
        <v>29</v>
      </c>
      <c r="C33" s="94">
        <v>2384.7999999999997</v>
      </c>
      <c r="D33" s="94">
        <v>2159.7479999999996</v>
      </c>
      <c r="E33" s="94">
        <v>2159.7479999999996</v>
      </c>
      <c r="F33" s="94">
        <v>2111.1063300000001</v>
      </c>
      <c r="G33" s="94">
        <f>D33-F33</f>
        <v>48.641669999999522</v>
      </c>
      <c r="H33" s="95">
        <f t="shared" ref="H33:H51" si="4">F33/E33*100</f>
        <v>97.747808077609079</v>
      </c>
      <c r="K33" s="58"/>
    </row>
    <row r="34" spans="1:11" ht="29.4" customHeight="1">
      <c r="A34" s="38" t="s">
        <v>30</v>
      </c>
      <c r="B34" s="37" t="s">
        <v>31</v>
      </c>
      <c r="C34" s="94">
        <v>19242.999999999996</v>
      </c>
      <c r="D34" s="94">
        <v>23543.878999999994</v>
      </c>
      <c r="E34" s="94">
        <v>23543.878999999994</v>
      </c>
      <c r="F34" s="94">
        <v>22431.534250000001</v>
      </c>
      <c r="G34" s="94">
        <f t="shared" ref="G34:G51" si="5">D34-F34</f>
        <v>1112.3447499999929</v>
      </c>
      <c r="H34" s="95">
        <f t="shared" si="4"/>
        <v>95.275439743807752</v>
      </c>
      <c r="K34" s="84">
        <f>E34+E83</f>
        <v>23853.043959999992</v>
      </c>
    </row>
    <row r="35" spans="1:11" ht="51" customHeight="1">
      <c r="A35" s="38" t="s">
        <v>32</v>
      </c>
      <c r="B35" s="37" t="s">
        <v>82</v>
      </c>
      <c r="C35" s="94">
        <v>24579.11</v>
      </c>
      <c r="D35" s="94">
        <v>33729.448000000004</v>
      </c>
      <c r="E35" s="94">
        <v>33729.448000000004</v>
      </c>
      <c r="F35" s="94">
        <v>32890.019480000003</v>
      </c>
      <c r="G35" s="94">
        <f t="shared" si="5"/>
        <v>839.4285200000013</v>
      </c>
      <c r="H35" s="95">
        <f t="shared" si="4"/>
        <v>97.511288889162955</v>
      </c>
    </row>
    <row r="36" spans="1:11" ht="51.6" customHeight="1">
      <c r="A36" s="38" t="s">
        <v>33</v>
      </c>
      <c r="B36" s="37" t="s">
        <v>83</v>
      </c>
      <c r="C36" s="94">
        <v>31436</v>
      </c>
      <c r="D36" s="94">
        <v>47118.400000000001</v>
      </c>
      <c r="E36" s="94">
        <v>47118.400000000001</v>
      </c>
      <c r="F36" s="94">
        <v>46851.23709000001</v>
      </c>
      <c r="G36" s="94">
        <f t="shared" si="5"/>
        <v>267.16290999999183</v>
      </c>
      <c r="H36" s="95">
        <f t="shared" si="4"/>
        <v>99.432996642500612</v>
      </c>
    </row>
    <row r="37" spans="1:11" ht="49.95" customHeight="1">
      <c r="A37" s="38" t="s">
        <v>34</v>
      </c>
      <c r="B37" s="37" t="s">
        <v>84</v>
      </c>
      <c r="C37" s="94">
        <v>593.90600000000006</v>
      </c>
      <c r="D37" s="94">
        <v>593.90599999999995</v>
      </c>
      <c r="E37" s="94">
        <v>593.90599999999995</v>
      </c>
      <c r="F37" s="94">
        <v>590.24683000000016</v>
      </c>
      <c r="G37" s="94">
        <f t="shared" si="5"/>
        <v>3.65916999999979</v>
      </c>
      <c r="H37" s="95">
        <f t="shared" si="4"/>
        <v>99.383880614103944</v>
      </c>
    </row>
    <row r="38" spans="1:11" ht="33" customHeight="1">
      <c r="A38" s="38" t="s">
        <v>35</v>
      </c>
      <c r="B38" s="37" t="s">
        <v>36</v>
      </c>
      <c r="C38" s="94">
        <v>5537.2620000000006</v>
      </c>
      <c r="D38" s="94">
        <v>6787.2280000000001</v>
      </c>
      <c r="E38" s="94">
        <v>6787.2280000000001</v>
      </c>
      <c r="F38" s="94">
        <v>6742.5598799999998</v>
      </c>
      <c r="G38" s="94">
        <f t="shared" si="5"/>
        <v>44.668120000000272</v>
      </c>
      <c r="H38" s="95">
        <f t="shared" si="4"/>
        <v>99.34187977772369</v>
      </c>
    </row>
    <row r="39" spans="1:11" ht="22.95" customHeight="1">
      <c r="A39" s="38" t="s">
        <v>37</v>
      </c>
      <c r="B39" s="37" t="s">
        <v>38</v>
      </c>
      <c r="C39" s="94">
        <v>19.91</v>
      </c>
      <c r="D39" s="94">
        <v>19.91</v>
      </c>
      <c r="E39" s="94">
        <v>19.91</v>
      </c>
      <c r="F39" s="94">
        <v>16.29</v>
      </c>
      <c r="G39" s="94">
        <f t="shared" si="5"/>
        <v>3.620000000000001</v>
      </c>
      <c r="H39" s="95">
        <f t="shared" si="4"/>
        <v>81.818181818181813</v>
      </c>
    </row>
    <row r="40" spans="1:11" ht="36.6" customHeight="1">
      <c r="A40" s="38" t="s">
        <v>39</v>
      </c>
      <c r="B40" s="37" t="s">
        <v>40</v>
      </c>
      <c r="C40" s="94">
        <v>1061.3609999999996</v>
      </c>
      <c r="D40" s="94">
        <v>841.76099999999974</v>
      </c>
      <c r="E40" s="94">
        <v>841.76099999999974</v>
      </c>
      <c r="F40" s="94">
        <v>826.02003999999988</v>
      </c>
      <c r="G40" s="94">
        <f t="shared" si="5"/>
        <v>15.740959999999859</v>
      </c>
      <c r="H40" s="95">
        <f t="shared" si="4"/>
        <v>98.129996519202024</v>
      </c>
    </row>
    <row r="41" spans="1:11" s="61" customFormat="1" ht="97.95" customHeight="1">
      <c r="A41" s="41" t="s">
        <v>108</v>
      </c>
      <c r="B41" s="89" t="s">
        <v>109</v>
      </c>
      <c r="C41" s="99">
        <v>0</v>
      </c>
      <c r="D41" s="94">
        <v>17.335000000000001</v>
      </c>
      <c r="E41" s="94">
        <v>17.335000000000001</v>
      </c>
      <c r="F41" s="94">
        <v>17.335000000000001</v>
      </c>
      <c r="G41" s="94">
        <f t="shared" si="5"/>
        <v>0</v>
      </c>
      <c r="H41" s="95">
        <f t="shared" si="4"/>
        <v>100</v>
      </c>
    </row>
    <row r="42" spans="1:11" s="61" customFormat="1" ht="99" customHeight="1">
      <c r="A42" s="41" t="s">
        <v>110</v>
      </c>
      <c r="B42" s="89" t="s">
        <v>111</v>
      </c>
      <c r="C42" s="99">
        <v>0</v>
      </c>
      <c r="D42" s="94">
        <v>156.01500000000001</v>
      </c>
      <c r="E42" s="94">
        <v>156.01500000000001</v>
      </c>
      <c r="F42" s="94">
        <v>156.01500000000001</v>
      </c>
      <c r="G42" s="94">
        <f t="shared" si="5"/>
        <v>0</v>
      </c>
      <c r="H42" s="95">
        <f t="shared" si="4"/>
        <v>100</v>
      </c>
    </row>
    <row r="43" spans="1:11" ht="102" customHeight="1">
      <c r="A43" s="41" t="s">
        <v>95</v>
      </c>
      <c r="B43" s="89" t="s">
        <v>96</v>
      </c>
      <c r="C43" s="99">
        <v>0</v>
      </c>
      <c r="D43" s="94">
        <v>82.800000000000011</v>
      </c>
      <c r="E43" s="94">
        <v>82.800000000000011</v>
      </c>
      <c r="F43" s="94">
        <v>79.678640000000001</v>
      </c>
      <c r="G43" s="94">
        <f t="shared" si="5"/>
        <v>3.1213600000000099</v>
      </c>
      <c r="H43" s="95">
        <f>F43/E43*100</f>
        <v>96.230241545893719</v>
      </c>
    </row>
    <row r="44" spans="1:11" ht="63" customHeight="1">
      <c r="A44" s="41" t="s">
        <v>97</v>
      </c>
      <c r="B44" s="89" t="s">
        <v>98</v>
      </c>
      <c r="C44" s="99">
        <v>0</v>
      </c>
      <c r="D44" s="94">
        <v>4270.2</v>
      </c>
      <c r="E44" s="94">
        <v>4270.2</v>
      </c>
      <c r="F44" s="94">
        <v>4240.6669900000006</v>
      </c>
      <c r="G44" s="94">
        <f t="shared" si="5"/>
        <v>29.533009999999194</v>
      </c>
      <c r="H44" s="95">
        <f t="shared" si="4"/>
        <v>99.308392815324837</v>
      </c>
    </row>
    <row r="45" spans="1:11" s="61" customFormat="1" ht="63" customHeight="1">
      <c r="A45" s="41" t="s">
        <v>133</v>
      </c>
      <c r="B45" s="89" t="s">
        <v>134</v>
      </c>
      <c r="C45" s="96">
        <v>0</v>
      </c>
      <c r="D45" s="94">
        <v>1558.7</v>
      </c>
      <c r="E45" s="94">
        <v>1558.7</v>
      </c>
      <c r="F45" s="94">
        <v>351.15323999999998</v>
      </c>
      <c r="G45" s="94">
        <f t="shared" si="5"/>
        <v>1207.5467600000002</v>
      </c>
      <c r="H45" s="95">
        <f t="shared" si="4"/>
        <v>22.528596907679475</v>
      </c>
    </row>
    <row r="46" spans="1:11" ht="81" customHeight="1">
      <c r="A46" s="41" t="s">
        <v>99</v>
      </c>
      <c r="B46" s="89" t="s">
        <v>100</v>
      </c>
      <c r="C46" s="99">
        <v>410</v>
      </c>
      <c r="D46" s="94">
        <v>310</v>
      </c>
      <c r="E46" s="94">
        <v>310</v>
      </c>
      <c r="F46" s="94">
        <v>309.95999999999998</v>
      </c>
      <c r="G46" s="94">
        <f t="shared" si="5"/>
        <v>4.0000000000020464E-2</v>
      </c>
      <c r="H46" s="95">
        <f t="shared" si="4"/>
        <v>99.987096774193546</v>
      </c>
    </row>
    <row r="47" spans="1:11" ht="55.95" customHeight="1">
      <c r="A47" s="38" t="s">
        <v>41</v>
      </c>
      <c r="B47" s="37" t="s">
        <v>42</v>
      </c>
      <c r="C47" s="99">
        <v>5849.9999999999991</v>
      </c>
      <c r="D47" s="94">
        <v>6996.2750000000005</v>
      </c>
      <c r="E47" s="94">
        <v>6996.2750000000005</v>
      </c>
      <c r="F47" s="94">
        <v>6880.677740000001</v>
      </c>
      <c r="G47" s="94">
        <f t="shared" si="5"/>
        <v>115.59725999999955</v>
      </c>
      <c r="H47" s="95">
        <f t="shared" si="4"/>
        <v>98.347731328456931</v>
      </c>
    </row>
    <row r="48" spans="1:11" ht="23.4" customHeight="1">
      <c r="A48" s="38" t="s">
        <v>43</v>
      </c>
      <c r="B48" s="37" t="s">
        <v>44</v>
      </c>
      <c r="C48" s="99">
        <v>350</v>
      </c>
      <c r="D48" s="94">
        <v>424.8</v>
      </c>
      <c r="E48" s="94">
        <v>424.8</v>
      </c>
      <c r="F48" s="94">
        <v>416.79756000000003</v>
      </c>
      <c r="G48" s="94">
        <f t="shared" si="5"/>
        <v>8.0024399999999787</v>
      </c>
      <c r="H48" s="95">
        <f t="shared" si="4"/>
        <v>98.116186440677964</v>
      </c>
    </row>
    <row r="49" spans="1:8" ht="36.6" customHeight="1">
      <c r="A49" s="38" t="s">
        <v>85</v>
      </c>
      <c r="B49" s="37" t="s">
        <v>86</v>
      </c>
      <c r="C49" s="99">
        <v>120</v>
      </c>
      <c r="D49" s="94">
        <v>189.9</v>
      </c>
      <c r="E49" s="94">
        <v>189.9</v>
      </c>
      <c r="F49" s="94">
        <v>188.70891</v>
      </c>
      <c r="G49" s="94">
        <f t="shared" si="5"/>
        <v>1.1910900000000026</v>
      </c>
      <c r="H49" s="95">
        <f t="shared" si="4"/>
        <v>99.372780410742493</v>
      </c>
    </row>
    <row r="50" spans="1:8" ht="34.200000000000003" customHeight="1">
      <c r="A50" s="38" t="s">
        <v>45</v>
      </c>
      <c r="B50" s="37" t="s">
        <v>46</v>
      </c>
      <c r="C50" s="99">
        <v>760.65100000000007</v>
      </c>
      <c r="D50" s="94">
        <v>1012.4390000000001</v>
      </c>
      <c r="E50" s="94">
        <v>1012.4390000000001</v>
      </c>
      <c r="F50" s="94">
        <v>941.68975000000012</v>
      </c>
      <c r="G50" s="94">
        <f t="shared" si="5"/>
        <v>70.749249999999961</v>
      </c>
      <c r="H50" s="95">
        <f t="shared" si="4"/>
        <v>93.011998747578872</v>
      </c>
    </row>
    <row r="51" spans="1:8" s="61" customFormat="1" ht="48.6" customHeight="1">
      <c r="A51" s="41" t="s">
        <v>116</v>
      </c>
      <c r="B51" s="89" t="s">
        <v>117</v>
      </c>
      <c r="C51" s="96">
        <v>0</v>
      </c>
      <c r="D51" s="94">
        <v>232</v>
      </c>
      <c r="E51" s="94">
        <v>232</v>
      </c>
      <c r="F51" s="94">
        <v>231.99999</v>
      </c>
      <c r="G51" s="94">
        <f t="shared" si="5"/>
        <v>1.0000000003174137E-5</v>
      </c>
      <c r="H51" s="95">
        <f t="shared" si="4"/>
        <v>99.999995689655179</v>
      </c>
    </row>
    <row r="52" spans="1:8" s="7" customFormat="1" ht="33" customHeight="1">
      <c r="A52" s="40" t="s">
        <v>47</v>
      </c>
      <c r="B52" s="39" t="s">
        <v>48</v>
      </c>
      <c r="C52" s="97">
        <f t="shared" ref="C52:G52" si="6">SUM(C53:C61)</f>
        <v>12822.232</v>
      </c>
      <c r="D52" s="97">
        <f t="shared" si="6"/>
        <v>13486.273999999999</v>
      </c>
      <c r="E52" s="97">
        <f t="shared" ref="E52" si="7">SUM(E53:E61)</f>
        <v>13486.273999999999</v>
      </c>
      <c r="F52" s="97">
        <f t="shared" si="6"/>
        <v>13125.598529999999</v>
      </c>
      <c r="G52" s="97">
        <f t="shared" si="6"/>
        <v>360.67547000000025</v>
      </c>
      <c r="H52" s="98">
        <f t="shared" si="1"/>
        <v>97.325610691285078</v>
      </c>
    </row>
    <row r="53" spans="1:8" ht="53.4" customHeight="1">
      <c r="A53" s="38" t="s">
        <v>49</v>
      </c>
      <c r="B53" s="37" t="s">
        <v>29</v>
      </c>
      <c r="C53" s="96">
        <v>2039.95</v>
      </c>
      <c r="D53" s="94">
        <v>2167.0840000000003</v>
      </c>
      <c r="E53" s="94">
        <v>2167.0840000000003</v>
      </c>
      <c r="F53" s="94">
        <v>2164.7566000000002</v>
      </c>
      <c r="G53" s="94">
        <f t="shared" ref="G53:G61" si="8">D53-F53</f>
        <v>2.3274000000001251</v>
      </c>
      <c r="H53" s="95">
        <f t="shared" ref="H53:H61" si="9">F53/E53*100</f>
        <v>99.892602224925284</v>
      </c>
    </row>
    <row r="54" spans="1:8" ht="39.6" customHeight="1">
      <c r="A54" s="38" t="s">
        <v>87</v>
      </c>
      <c r="B54" s="37" t="s">
        <v>88</v>
      </c>
      <c r="C54" s="96">
        <v>250</v>
      </c>
      <c r="D54" s="94">
        <v>450</v>
      </c>
      <c r="E54" s="94">
        <v>450</v>
      </c>
      <c r="F54" s="94">
        <v>371.68567999999999</v>
      </c>
      <c r="G54" s="94">
        <f t="shared" si="8"/>
        <v>78.314320000000009</v>
      </c>
      <c r="H54" s="95">
        <f t="shared" si="9"/>
        <v>82.596817777777773</v>
      </c>
    </row>
    <row r="55" spans="1:8" ht="52.2" customHeight="1">
      <c r="A55" s="38" t="s">
        <v>50</v>
      </c>
      <c r="B55" s="37" t="s">
        <v>51</v>
      </c>
      <c r="C55" s="96">
        <v>16.899999999999999</v>
      </c>
      <c r="D55" s="94">
        <v>16.899999999999999</v>
      </c>
      <c r="E55" s="94">
        <v>16.899999999999999</v>
      </c>
      <c r="F55" s="94">
        <v>16.899999999999999</v>
      </c>
      <c r="G55" s="94">
        <f t="shared" si="8"/>
        <v>0</v>
      </c>
      <c r="H55" s="95">
        <f t="shared" si="9"/>
        <v>100</v>
      </c>
    </row>
    <row r="56" spans="1:8" ht="53.4" customHeight="1">
      <c r="A56" s="38" t="s">
        <v>52</v>
      </c>
      <c r="B56" s="37" t="s">
        <v>53</v>
      </c>
      <c r="C56" s="96">
        <v>5.1420000000000003</v>
      </c>
      <c r="D56" s="94">
        <v>6.3900000000000006</v>
      </c>
      <c r="E56" s="94">
        <v>6.3900000000000006</v>
      </c>
      <c r="F56" s="94">
        <v>6.3900000000000006</v>
      </c>
      <c r="G56" s="94">
        <f t="shared" si="8"/>
        <v>0</v>
      </c>
      <c r="H56" s="95">
        <f t="shared" si="9"/>
        <v>100</v>
      </c>
    </row>
    <row r="57" spans="1:8" ht="100.95" customHeight="1">
      <c r="A57" s="41" t="s">
        <v>101</v>
      </c>
      <c r="B57" s="89" t="s">
        <v>102</v>
      </c>
      <c r="C57" s="96">
        <v>0</v>
      </c>
      <c r="D57" s="94">
        <v>10019.24</v>
      </c>
      <c r="E57" s="94">
        <v>10019.24</v>
      </c>
      <c r="F57" s="94">
        <v>9783.3062499999996</v>
      </c>
      <c r="G57" s="94">
        <f t="shared" si="8"/>
        <v>235.93375000000015</v>
      </c>
      <c r="H57" s="95">
        <f t="shared" si="9"/>
        <v>97.645193148382518</v>
      </c>
    </row>
    <row r="58" spans="1:8" ht="81.599999999999994" customHeight="1">
      <c r="A58" s="41" t="s">
        <v>103</v>
      </c>
      <c r="B58" s="89" t="s">
        <v>100</v>
      </c>
      <c r="C58" s="96">
        <v>240</v>
      </c>
      <c r="D58" s="94">
        <v>424.66</v>
      </c>
      <c r="E58" s="94">
        <v>424.66</v>
      </c>
      <c r="F58" s="94">
        <v>424.34000000000003</v>
      </c>
      <c r="G58" s="94">
        <f t="shared" si="8"/>
        <v>0.31999999999999318</v>
      </c>
      <c r="H58" s="95">
        <f>F58/E58*100</f>
        <v>99.924645598832001</v>
      </c>
    </row>
    <row r="59" spans="1:8" ht="96.6" customHeight="1">
      <c r="A59" s="38" t="s">
        <v>54</v>
      </c>
      <c r="B59" s="37" t="s">
        <v>55</v>
      </c>
      <c r="C59" s="96">
        <v>240</v>
      </c>
      <c r="D59" s="94">
        <v>240</v>
      </c>
      <c r="E59" s="94">
        <v>240</v>
      </c>
      <c r="F59" s="94">
        <v>220.22</v>
      </c>
      <c r="G59" s="94">
        <f t="shared" si="8"/>
        <v>19.78</v>
      </c>
      <c r="H59" s="95">
        <f t="shared" si="9"/>
        <v>91.758333333333326</v>
      </c>
    </row>
    <row r="60" spans="1:8" ht="37.950000000000003" customHeight="1">
      <c r="A60" s="38" t="s">
        <v>56</v>
      </c>
      <c r="B60" s="37" t="s">
        <v>57</v>
      </c>
      <c r="C60" s="96">
        <v>9975.24</v>
      </c>
      <c r="D60" s="94">
        <v>0</v>
      </c>
      <c r="E60" s="94">
        <v>0</v>
      </c>
      <c r="F60" s="94">
        <v>0</v>
      </c>
      <c r="G60" s="94">
        <f t="shared" si="8"/>
        <v>0</v>
      </c>
      <c r="H60" s="95">
        <v>0</v>
      </c>
    </row>
    <row r="61" spans="1:8" ht="35.4" customHeight="1">
      <c r="A61" s="38" t="s">
        <v>58</v>
      </c>
      <c r="B61" s="37" t="s">
        <v>17</v>
      </c>
      <c r="C61" s="96">
        <v>55</v>
      </c>
      <c r="D61" s="94">
        <v>162</v>
      </c>
      <c r="E61" s="94">
        <v>162</v>
      </c>
      <c r="F61" s="94">
        <v>138</v>
      </c>
      <c r="G61" s="94">
        <f t="shared" si="8"/>
        <v>24</v>
      </c>
      <c r="H61" s="95">
        <f t="shared" si="9"/>
        <v>85.18518518518519</v>
      </c>
    </row>
    <row r="62" spans="1:8" s="61" customFormat="1" ht="35.4" customHeight="1">
      <c r="A62" s="60" t="s">
        <v>115</v>
      </c>
      <c r="B62" s="39" t="s">
        <v>118</v>
      </c>
      <c r="C62" s="97">
        <f>C63+C64+C65</f>
        <v>0</v>
      </c>
      <c r="D62" s="97">
        <f t="shared" ref="D62:F62" si="10">D63+D64+D65</f>
        <v>616.72600000000011</v>
      </c>
      <c r="E62" s="97">
        <f t="shared" ref="E62" si="11">E63+E64+E65</f>
        <v>616.72600000000011</v>
      </c>
      <c r="F62" s="97">
        <f t="shared" si="10"/>
        <v>564.60166000000004</v>
      </c>
      <c r="G62" s="97">
        <f t="shared" ref="G62" si="12">G63+G64+G65</f>
        <v>52.124340000000089</v>
      </c>
      <c r="H62" s="98">
        <f t="shared" ref="H62" si="13">IF(E62=0,0,(F62/E62)*100)</f>
        <v>91.548217522854543</v>
      </c>
    </row>
    <row r="63" spans="1:8" s="61" customFormat="1" ht="35.4" customHeight="1">
      <c r="A63" s="41" t="s">
        <v>119</v>
      </c>
      <c r="B63" s="89" t="s">
        <v>29</v>
      </c>
      <c r="C63" s="96">
        <v>0</v>
      </c>
      <c r="D63" s="94">
        <v>528.78600000000006</v>
      </c>
      <c r="E63" s="94">
        <v>528.78600000000006</v>
      </c>
      <c r="F63" s="94">
        <v>528.11969999999997</v>
      </c>
      <c r="G63" s="94">
        <f>D63-F63</f>
        <v>0.66630000000009204</v>
      </c>
      <c r="H63" s="95">
        <f>F63/E63*100</f>
        <v>99.873994394707864</v>
      </c>
    </row>
    <row r="64" spans="1:8" s="61" customFormat="1" ht="35.4" customHeight="1">
      <c r="A64" s="41" t="s">
        <v>120</v>
      </c>
      <c r="B64" s="89" t="s">
        <v>11</v>
      </c>
      <c r="C64" s="96">
        <v>0</v>
      </c>
      <c r="D64" s="94">
        <v>40</v>
      </c>
      <c r="E64" s="94">
        <v>40</v>
      </c>
      <c r="F64" s="94">
        <v>20.50196</v>
      </c>
      <c r="G64" s="94">
        <f t="shared" ref="G64:G65" si="14">D64-F64</f>
        <v>19.49804</v>
      </c>
      <c r="H64" s="95">
        <f t="shared" ref="H64:H65" si="15">F64/E64*100</f>
        <v>51.254900000000006</v>
      </c>
    </row>
    <row r="65" spans="1:17" s="61" customFormat="1" ht="35.4" customHeight="1">
      <c r="A65" s="41" t="s">
        <v>121</v>
      </c>
      <c r="B65" s="89" t="s">
        <v>92</v>
      </c>
      <c r="C65" s="96">
        <v>0</v>
      </c>
      <c r="D65" s="94">
        <v>47.94</v>
      </c>
      <c r="E65" s="94">
        <v>47.94</v>
      </c>
      <c r="F65" s="94">
        <v>15.98</v>
      </c>
      <c r="G65" s="94">
        <f t="shared" si="14"/>
        <v>31.959999999999997</v>
      </c>
      <c r="H65" s="95">
        <f t="shared" si="15"/>
        <v>33.333333333333336</v>
      </c>
    </row>
    <row r="66" spans="1:17" s="7" customFormat="1" ht="33.75" customHeight="1">
      <c r="A66" s="40" t="s">
        <v>59</v>
      </c>
      <c r="B66" s="39" t="s">
        <v>60</v>
      </c>
      <c r="C66" s="97">
        <f>C67+C68</f>
        <v>5060.0000000000009</v>
      </c>
      <c r="D66" s="97">
        <f t="shared" ref="D66:F66" si="16">D67+D68</f>
        <v>4594.8460000000005</v>
      </c>
      <c r="E66" s="97">
        <f t="shared" ref="E66" si="17">E67+E68</f>
        <v>4594.8460000000005</v>
      </c>
      <c r="F66" s="97">
        <f t="shared" si="16"/>
        <v>4563.8841299999995</v>
      </c>
      <c r="G66" s="97">
        <f>G67+G68</f>
        <v>30.961870000000999</v>
      </c>
      <c r="H66" s="98">
        <f t="shared" si="1"/>
        <v>99.326160876773656</v>
      </c>
    </row>
    <row r="67" spans="1:17" ht="51" customHeight="1">
      <c r="A67" s="41" t="s">
        <v>61</v>
      </c>
      <c r="B67" s="89" t="s">
        <v>29</v>
      </c>
      <c r="C67" s="96">
        <v>4460.0000000000009</v>
      </c>
      <c r="D67" s="94">
        <v>4590.8460000000005</v>
      </c>
      <c r="E67" s="94">
        <v>4590.8460000000005</v>
      </c>
      <c r="F67" s="94">
        <v>4563.8841299999995</v>
      </c>
      <c r="G67" s="94">
        <f>D67-F67</f>
        <v>26.961870000000999</v>
      </c>
      <c r="H67" s="95">
        <f>F67/E67*100</f>
        <v>99.412703671610842</v>
      </c>
    </row>
    <row r="68" spans="1:17" ht="27.6" customHeight="1" thickBot="1">
      <c r="A68" s="41" t="s">
        <v>62</v>
      </c>
      <c r="B68" s="89" t="s">
        <v>63</v>
      </c>
      <c r="C68" s="96">
        <v>600</v>
      </c>
      <c r="D68" s="94">
        <v>4</v>
      </c>
      <c r="E68" s="94">
        <v>4</v>
      </c>
      <c r="F68" s="94">
        <v>0</v>
      </c>
      <c r="G68" s="100">
        <f>D68-F68</f>
        <v>4</v>
      </c>
      <c r="H68" s="101">
        <f>F68/E68*100</f>
        <v>0</v>
      </c>
    </row>
    <row r="69" spans="1:17" s="4" customFormat="1" ht="36" customHeight="1" thickBot="1">
      <c r="A69" s="36" t="s">
        <v>64</v>
      </c>
      <c r="B69" s="35" t="s">
        <v>70</v>
      </c>
      <c r="C69" s="102">
        <f>C15+C32+C52+C66+C62</f>
        <v>172777.149</v>
      </c>
      <c r="D69" s="102">
        <f>D15+D32+D52+D66+D62</f>
        <v>225869.541</v>
      </c>
      <c r="E69" s="102">
        <f>E15+E32+E52+E66+E62</f>
        <v>225869.541</v>
      </c>
      <c r="F69" s="102">
        <f>F15+F32+F52+F66+F62</f>
        <v>218209.62812000001</v>
      </c>
      <c r="G69" s="102">
        <f>G15+G32+G52+G66+G62</f>
        <v>7659.9128799999889</v>
      </c>
      <c r="H69" s="103">
        <f>IF(E69=0,0,(F69/E69)*100)</f>
        <v>96.608700382492046</v>
      </c>
      <c r="M69" s="63"/>
      <c r="N69" s="63"/>
      <c r="O69" s="63"/>
      <c r="P69" s="59"/>
      <c r="Q69" s="59"/>
    </row>
    <row r="70" spans="1:17" ht="20.25" customHeight="1" thickBot="1">
      <c r="A70" s="119" t="s">
        <v>72</v>
      </c>
      <c r="B70" s="120"/>
      <c r="C70" s="120"/>
      <c r="D70" s="120"/>
      <c r="E70" s="120"/>
      <c r="F70" s="120"/>
      <c r="G70" s="120"/>
      <c r="H70" s="121"/>
    </row>
    <row r="71" spans="1:17" s="8" customFormat="1" ht="24.75" customHeight="1">
      <c r="A71" s="34" t="s">
        <v>2</v>
      </c>
      <c r="B71" s="33" t="s">
        <v>3</v>
      </c>
      <c r="C71" s="106">
        <f>SUM(C72:C81)</f>
        <v>9621.7000000000007</v>
      </c>
      <c r="D71" s="106">
        <f t="shared" ref="D71:G71" si="18">SUM(D72:D81)</f>
        <v>16193.503930000001</v>
      </c>
      <c r="E71" s="106">
        <f>SUM(E72:E81)</f>
        <v>16193.503930000001</v>
      </c>
      <c r="F71" s="106">
        <f>SUM(F72:F81)</f>
        <v>10222.3742</v>
      </c>
      <c r="G71" s="106">
        <f t="shared" si="18"/>
        <v>5971.1297299999997</v>
      </c>
      <c r="H71" s="105">
        <f>IF(E71=0,0,(F71/E71)*100)</f>
        <v>63.126388483854214</v>
      </c>
    </row>
    <row r="72" spans="1:17" ht="81.599999999999994" customHeight="1">
      <c r="A72" s="41" t="s">
        <v>4</v>
      </c>
      <c r="B72" s="89" t="s">
        <v>5</v>
      </c>
      <c r="C72" s="94">
        <v>300</v>
      </c>
      <c r="D72" s="94">
        <f>1170+809+43.2</f>
        <v>2022.2</v>
      </c>
      <c r="E72" s="107">
        <f>D72</f>
        <v>2022.2</v>
      </c>
      <c r="F72" s="94">
        <v>1916.13238</v>
      </c>
      <c r="G72" s="94">
        <f>D72-F72</f>
        <v>106.06762000000003</v>
      </c>
      <c r="H72" s="95">
        <f>F72/E72*100</f>
        <v>94.754840272970029</v>
      </c>
      <c r="K72" s="61">
        <v>2022.2</v>
      </c>
      <c r="M72" s="88">
        <f>K72-D72</f>
        <v>0</v>
      </c>
    </row>
    <row r="73" spans="1:17" ht="36.6" customHeight="1">
      <c r="A73" s="41" t="s">
        <v>6</v>
      </c>
      <c r="B73" s="89" t="s">
        <v>7</v>
      </c>
      <c r="C73" s="94">
        <v>1846.7</v>
      </c>
      <c r="D73" s="94">
        <v>1260.6000000000001</v>
      </c>
      <c r="E73" s="94">
        <v>1260.6000000000001</v>
      </c>
      <c r="F73" s="94">
        <v>709.17001000000005</v>
      </c>
      <c r="G73" s="94">
        <f t="shared" ref="G73:G81" si="19">D73-F73</f>
        <v>551.42999000000009</v>
      </c>
      <c r="H73" s="95">
        <f t="shared" ref="H73:H74" si="20">F73/E73*100</f>
        <v>56.256545295890845</v>
      </c>
    </row>
    <row r="74" spans="1:17" ht="37.200000000000003" customHeight="1">
      <c r="A74" s="41" t="s">
        <v>104</v>
      </c>
      <c r="B74" s="89" t="s">
        <v>105</v>
      </c>
      <c r="C74" s="94">
        <v>0</v>
      </c>
      <c r="D74" s="94">
        <v>681.2</v>
      </c>
      <c r="E74" s="94">
        <v>681.2</v>
      </c>
      <c r="F74" s="94">
        <v>681.16329000000007</v>
      </c>
      <c r="G74" s="94">
        <f t="shared" si="19"/>
        <v>3.6709999999970933E-2</v>
      </c>
      <c r="H74" s="95">
        <f t="shared" si="20"/>
        <v>99.99461098062244</v>
      </c>
    </row>
    <row r="75" spans="1:17" ht="27.6" customHeight="1">
      <c r="A75" s="41" t="s">
        <v>20</v>
      </c>
      <c r="B75" s="89" t="s">
        <v>21</v>
      </c>
      <c r="C75" s="96">
        <v>0</v>
      </c>
      <c r="D75" s="94">
        <v>337.17293000000001</v>
      </c>
      <c r="E75" s="107">
        <f>D75</f>
        <v>337.17293000000001</v>
      </c>
      <c r="F75" s="94">
        <v>337.17293000000001</v>
      </c>
      <c r="G75" s="94">
        <f t="shared" si="19"/>
        <v>0</v>
      </c>
      <c r="H75" s="95">
        <f t="shared" ref="H75:H81" si="21">F75/E75*100</f>
        <v>100</v>
      </c>
    </row>
    <row r="76" spans="1:17" ht="33" customHeight="1">
      <c r="A76" s="41" t="s">
        <v>106</v>
      </c>
      <c r="B76" s="89" t="s">
        <v>107</v>
      </c>
      <c r="C76" s="94">
        <v>2000</v>
      </c>
      <c r="D76" s="94">
        <v>2500</v>
      </c>
      <c r="E76" s="94">
        <v>2500</v>
      </c>
      <c r="F76" s="94">
        <v>2500</v>
      </c>
      <c r="G76" s="94">
        <f t="shared" si="19"/>
        <v>0</v>
      </c>
      <c r="H76" s="95">
        <f t="shared" si="21"/>
        <v>100</v>
      </c>
    </row>
    <row r="77" spans="1:17" s="61" customFormat="1" ht="33" customHeight="1">
      <c r="A77" s="41" t="s">
        <v>80</v>
      </c>
      <c r="B77" s="89" t="s">
        <v>81</v>
      </c>
      <c r="C77" s="96">
        <v>0</v>
      </c>
      <c r="D77" s="94">
        <v>60</v>
      </c>
      <c r="E77" s="94">
        <v>60</v>
      </c>
      <c r="F77" s="94">
        <v>59.69</v>
      </c>
      <c r="G77" s="94">
        <f t="shared" si="19"/>
        <v>0.31000000000000227</v>
      </c>
      <c r="H77" s="95">
        <f t="shared" si="21"/>
        <v>99.483333333333334</v>
      </c>
    </row>
    <row r="78" spans="1:17" ht="33" customHeight="1">
      <c r="A78" s="41" t="s">
        <v>73</v>
      </c>
      <c r="B78" s="89" t="s">
        <v>74</v>
      </c>
      <c r="C78" s="94">
        <v>5475</v>
      </c>
      <c r="D78" s="94">
        <v>6513.8909999999996</v>
      </c>
      <c r="E78" s="94">
        <v>6513.8909999999996</v>
      </c>
      <c r="F78" s="94">
        <v>1205.6055900000001</v>
      </c>
      <c r="G78" s="94">
        <f t="shared" si="19"/>
        <v>5308.2854099999995</v>
      </c>
      <c r="H78" s="95">
        <f t="shared" si="21"/>
        <v>18.508224807568936</v>
      </c>
    </row>
    <row r="79" spans="1:17" s="61" customFormat="1" ht="33" customHeight="1">
      <c r="A79" s="41" t="s">
        <v>135</v>
      </c>
      <c r="B79" s="89" t="s">
        <v>136</v>
      </c>
      <c r="C79" s="96">
        <v>0</v>
      </c>
      <c r="D79" s="94">
        <v>364</v>
      </c>
      <c r="E79" s="94">
        <v>364</v>
      </c>
      <c r="F79" s="94">
        <v>359</v>
      </c>
      <c r="G79" s="94">
        <f t="shared" si="19"/>
        <v>5</v>
      </c>
      <c r="H79" s="95">
        <f t="shared" si="21"/>
        <v>98.626373626373635</v>
      </c>
    </row>
    <row r="80" spans="1:17" ht="24.75" customHeight="1">
      <c r="A80" s="41" t="s">
        <v>24</v>
      </c>
      <c r="B80" s="89" t="s">
        <v>25</v>
      </c>
      <c r="C80" s="94">
        <v>0</v>
      </c>
      <c r="D80" s="94">
        <v>1454.44</v>
      </c>
      <c r="E80" s="94">
        <v>1454.44</v>
      </c>
      <c r="F80" s="94">
        <v>1454.44</v>
      </c>
      <c r="G80" s="94">
        <f t="shared" si="19"/>
        <v>0</v>
      </c>
      <c r="H80" s="95">
        <f t="shared" si="21"/>
        <v>100</v>
      </c>
      <c r="I80" s="90">
        <f>D80+D30</f>
        <v>3148.9</v>
      </c>
      <c r="J80" s="90">
        <f>E80+E30</f>
        <v>3148.9</v>
      </c>
      <c r="K80" s="90">
        <f>F80+F30</f>
        <v>2685.94</v>
      </c>
    </row>
    <row r="81" spans="1:13" ht="48" customHeight="1">
      <c r="A81" s="41" t="s">
        <v>75</v>
      </c>
      <c r="B81" s="89" t="s">
        <v>76</v>
      </c>
      <c r="C81" s="94">
        <v>0</v>
      </c>
      <c r="D81" s="94">
        <v>1000</v>
      </c>
      <c r="E81" s="94">
        <v>1000</v>
      </c>
      <c r="F81" s="94">
        <v>1000</v>
      </c>
      <c r="G81" s="94">
        <f t="shared" si="19"/>
        <v>0</v>
      </c>
      <c r="H81" s="95">
        <f t="shared" si="21"/>
        <v>100</v>
      </c>
      <c r="I81" s="90">
        <f t="shared" ref="I81:J81" si="22">D81+D31</f>
        <v>2050</v>
      </c>
      <c r="J81" s="90">
        <f t="shared" si="22"/>
        <v>2050</v>
      </c>
      <c r="K81" s="90">
        <f>F81+F31</f>
        <v>2049.288</v>
      </c>
      <c r="L81" s="8">
        <f>K81/I81*100</f>
        <v>99.965268292682936</v>
      </c>
    </row>
    <row r="82" spans="1:13" s="8" customFormat="1" ht="36" customHeight="1">
      <c r="A82" s="32" t="s">
        <v>26</v>
      </c>
      <c r="B82" s="31" t="s">
        <v>27</v>
      </c>
      <c r="C82" s="108">
        <f>SUM(C83:C92)</f>
        <v>203</v>
      </c>
      <c r="D82" s="108">
        <f>SUM(D83:D92)</f>
        <v>12548.190500000002</v>
      </c>
      <c r="E82" s="108">
        <f t="shared" ref="E82:G82" si="23">SUM(E83:E92)</f>
        <v>12548.190500000002</v>
      </c>
      <c r="F82" s="108">
        <f>SUM(F83:F92)</f>
        <v>11963.07242</v>
      </c>
      <c r="G82" s="108">
        <f t="shared" si="23"/>
        <v>585.11807999999962</v>
      </c>
      <c r="H82" s="98">
        <f>IF(E82=0,0,(F82/E82)*100)</f>
        <v>95.337032219904515</v>
      </c>
      <c r="I82" s="91">
        <f>I80+I81</f>
        <v>5198.8999999999996</v>
      </c>
      <c r="J82" s="91">
        <f t="shared" ref="J82:K82" si="24">J80+J81</f>
        <v>5198.8999999999996</v>
      </c>
      <c r="K82" s="91">
        <f t="shared" si="24"/>
        <v>4735.2280000000001</v>
      </c>
      <c r="L82" s="8">
        <f>K82/I82*100</f>
        <v>91.081344130489157</v>
      </c>
    </row>
    <row r="83" spans="1:13" ht="28.95" customHeight="1">
      <c r="A83" s="41" t="s">
        <v>30</v>
      </c>
      <c r="B83" s="89" t="s">
        <v>31</v>
      </c>
      <c r="C83" s="94">
        <v>100</v>
      </c>
      <c r="D83" s="94">
        <f>125.82135+35.14361+148.2</f>
        <v>309.16495999999995</v>
      </c>
      <c r="E83" s="107">
        <f>D83</f>
        <v>309.16495999999995</v>
      </c>
      <c r="F83" s="94">
        <v>204.61387000000002</v>
      </c>
      <c r="G83" s="94">
        <f t="shared" ref="G83:G92" si="25">D83-F83</f>
        <v>104.55108999999993</v>
      </c>
      <c r="H83" s="95">
        <f t="shared" ref="H83:H92" si="26">F83/E83*100</f>
        <v>66.182749170539907</v>
      </c>
    </row>
    <row r="84" spans="1:13" ht="52.2" customHeight="1">
      <c r="A84" s="41" t="s">
        <v>32</v>
      </c>
      <c r="B84" s="89" t="s">
        <v>82</v>
      </c>
      <c r="C84" s="94">
        <f>100</f>
        <v>100</v>
      </c>
      <c r="D84" s="94">
        <f>44.40552+9134.90417+385</f>
        <v>9564.30969</v>
      </c>
      <c r="E84" s="107">
        <f>D84</f>
        <v>9564.30969</v>
      </c>
      <c r="F84" s="94">
        <v>9550.9774500000003</v>
      </c>
      <c r="G84" s="94">
        <f t="shared" si="25"/>
        <v>13.332239999999729</v>
      </c>
      <c r="H84" s="95">
        <f t="shared" si="26"/>
        <v>99.860604262804884</v>
      </c>
    </row>
    <row r="85" spans="1:13" ht="36.6" customHeight="1">
      <c r="A85" s="41" t="s">
        <v>35</v>
      </c>
      <c r="B85" s="89" t="s">
        <v>36</v>
      </c>
      <c r="C85" s="94">
        <v>0</v>
      </c>
      <c r="D85" s="94">
        <v>115.64700000000001</v>
      </c>
      <c r="E85" s="94">
        <v>115.64700000000001</v>
      </c>
      <c r="F85" s="94">
        <v>115.64700000000001</v>
      </c>
      <c r="G85" s="94">
        <f t="shared" si="25"/>
        <v>0</v>
      </c>
      <c r="H85" s="95">
        <f t="shared" si="26"/>
        <v>100</v>
      </c>
    </row>
    <row r="86" spans="1:13" ht="95.4" customHeight="1">
      <c r="A86" s="41" t="s">
        <v>108</v>
      </c>
      <c r="B86" s="89" t="s">
        <v>109</v>
      </c>
      <c r="C86" s="94">
        <v>0</v>
      </c>
      <c r="D86" s="94">
        <v>67.195000000000007</v>
      </c>
      <c r="E86" s="94">
        <v>67.195000000000007</v>
      </c>
      <c r="F86" s="94">
        <v>65.938699999999997</v>
      </c>
      <c r="G86" s="94">
        <f t="shared" si="25"/>
        <v>1.2563000000000102</v>
      </c>
      <c r="H86" s="95">
        <f t="shared" si="26"/>
        <v>98.130366842771025</v>
      </c>
    </row>
    <row r="87" spans="1:13" ht="102.6" customHeight="1">
      <c r="A87" s="41" t="s">
        <v>110</v>
      </c>
      <c r="B87" s="89" t="s">
        <v>111</v>
      </c>
      <c r="C87" s="94">
        <v>0</v>
      </c>
      <c r="D87" s="94">
        <v>604.78499999999997</v>
      </c>
      <c r="E87" s="94">
        <v>604.78499999999997</v>
      </c>
      <c r="F87" s="94">
        <v>593.44830000000002</v>
      </c>
      <c r="G87" s="94">
        <f t="shared" si="25"/>
        <v>11.336699999999951</v>
      </c>
      <c r="H87" s="95">
        <f>F87/E87*100</f>
        <v>98.125499144324024</v>
      </c>
    </row>
    <row r="88" spans="1:13" s="61" customFormat="1" ht="84" customHeight="1">
      <c r="A88" s="41" t="s">
        <v>122</v>
      </c>
      <c r="B88" s="89" t="s">
        <v>123</v>
      </c>
      <c r="C88" s="96">
        <v>0</v>
      </c>
      <c r="D88" s="94">
        <v>617.20000000000005</v>
      </c>
      <c r="E88" s="94">
        <v>617.20000000000005</v>
      </c>
      <c r="F88" s="94">
        <v>530.00693000000001</v>
      </c>
      <c r="G88" s="94">
        <f t="shared" si="25"/>
        <v>87.193070000000034</v>
      </c>
      <c r="H88" s="95">
        <f>F88/E88*100</f>
        <v>85.872801360985079</v>
      </c>
    </row>
    <row r="89" spans="1:13" ht="67.95" customHeight="1">
      <c r="A89" s="41" t="s">
        <v>112</v>
      </c>
      <c r="B89" s="89" t="s">
        <v>113</v>
      </c>
      <c r="C89" s="96">
        <v>0</v>
      </c>
      <c r="D89" s="94">
        <v>522.70000000000005</v>
      </c>
      <c r="E89" s="94">
        <v>522.70000000000005</v>
      </c>
      <c r="F89" s="94">
        <v>294.13893000000002</v>
      </c>
      <c r="G89" s="94">
        <f t="shared" si="25"/>
        <v>228.56107000000003</v>
      </c>
      <c r="H89" s="95">
        <f>F89/E89*100</f>
        <v>56.272992156112487</v>
      </c>
    </row>
    <row r="90" spans="1:13" s="61" customFormat="1" ht="99" customHeight="1">
      <c r="A90" s="41" t="s">
        <v>124</v>
      </c>
      <c r="B90" s="89" t="s">
        <v>125</v>
      </c>
      <c r="C90" s="96">
        <v>0</v>
      </c>
      <c r="D90" s="94">
        <v>78.7</v>
      </c>
      <c r="E90" s="94">
        <v>78.7</v>
      </c>
      <c r="F90" s="94">
        <v>73.476119999999995</v>
      </c>
      <c r="G90" s="94">
        <f t="shared" si="25"/>
        <v>5.2238800000000083</v>
      </c>
      <c r="H90" s="95">
        <f t="shared" ref="H90:H91" si="27">F90/E90*100</f>
        <v>93.362287166454877</v>
      </c>
    </row>
    <row r="91" spans="1:13" s="61" customFormat="1" ht="83.4" customHeight="1">
      <c r="A91" s="41" t="s">
        <v>126</v>
      </c>
      <c r="B91" s="89" t="s">
        <v>127</v>
      </c>
      <c r="C91" s="96">
        <v>0</v>
      </c>
      <c r="D91" s="94">
        <v>204.1</v>
      </c>
      <c r="E91" s="94">
        <v>204.1</v>
      </c>
      <c r="F91" s="94">
        <v>73.530940000000001</v>
      </c>
      <c r="G91" s="94">
        <f t="shared" si="25"/>
        <v>130.56905999999998</v>
      </c>
      <c r="H91" s="95">
        <f t="shared" si="27"/>
        <v>36.026918177364038</v>
      </c>
    </row>
    <row r="92" spans="1:13" ht="48.6" customHeight="1">
      <c r="A92" s="41" t="s">
        <v>41</v>
      </c>
      <c r="B92" s="89" t="s">
        <v>42</v>
      </c>
      <c r="C92" s="94">
        <v>3</v>
      </c>
      <c r="D92" s="94">
        <f>3+279.88885+181.5</f>
        <v>464.38884999999999</v>
      </c>
      <c r="E92" s="107">
        <f>D92</f>
        <v>464.38884999999999</v>
      </c>
      <c r="F92" s="94">
        <v>461.29418000000004</v>
      </c>
      <c r="G92" s="94">
        <f t="shared" si="25"/>
        <v>3.094669999999951</v>
      </c>
      <c r="H92" s="95">
        <f t="shared" si="26"/>
        <v>99.333603724551097</v>
      </c>
      <c r="K92" s="61">
        <v>464.38884999999999</v>
      </c>
      <c r="M92" s="86"/>
    </row>
    <row r="93" spans="1:13" s="8" customFormat="1" ht="35.4" customHeight="1">
      <c r="A93" s="32" t="s">
        <v>47</v>
      </c>
      <c r="B93" s="31" t="s">
        <v>48</v>
      </c>
      <c r="C93" s="108">
        <f>SUM(C94:C95)</f>
        <v>0</v>
      </c>
      <c r="D93" s="108">
        <f t="shared" ref="D93:G93" si="28">SUM(D94:D95)</f>
        <v>2275.2785399999998</v>
      </c>
      <c r="E93" s="108">
        <f t="shared" si="28"/>
        <v>2275.2785399999998</v>
      </c>
      <c r="F93" s="108">
        <f t="shared" si="28"/>
        <v>2213.57953</v>
      </c>
      <c r="G93" s="108">
        <f t="shared" si="28"/>
        <v>61.699009999999817</v>
      </c>
      <c r="H93" s="98">
        <f t="shared" ref="H93:H98" si="29">IF(E93=0,0,(F93/E93)*100)</f>
        <v>97.288287613348658</v>
      </c>
    </row>
    <row r="94" spans="1:13" s="8" customFormat="1" ht="52.2" customHeight="1">
      <c r="A94" s="41" t="s">
        <v>49</v>
      </c>
      <c r="B94" s="89" t="s">
        <v>29</v>
      </c>
      <c r="C94" s="94">
        <v>0</v>
      </c>
      <c r="D94" s="94">
        <v>70</v>
      </c>
      <c r="E94" s="94">
        <f>D94</f>
        <v>70</v>
      </c>
      <c r="F94" s="94">
        <v>70</v>
      </c>
      <c r="G94" s="109">
        <f t="shared" ref="G94:G99" si="30">D94-F94</f>
        <v>0</v>
      </c>
      <c r="H94" s="95">
        <f>F94/E94*100</f>
        <v>100</v>
      </c>
    </row>
    <row r="95" spans="1:13" ht="98.4" customHeight="1">
      <c r="A95" s="41" t="s">
        <v>101</v>
      </c>
      <c r="B95" s="89" t="s">
        <v>102</v>
      </c>
      <c r="C95" s="94">
        <v>0</v>
      </c>
      <c r="D95" s="94">
        <f>175.2+764.47854+1265.6</f>
        <v>2205.2785399999998</v>
      </c>
      <c r="E95" s="107">
        <f>D95</f>
        <v>2205.2785399999998</v>
      </c>
      <c r="F95" s="94">
        <v>2143.57953</v>
      </c>
      <c r="G95" s="109">
        <f t="shared" si="30"/>
        <v>61.699009999999817</v>
      </c>
      <c r="H95" s="95">
        <f>F95/E95*100</f>
        <v>97.202212379031266</v>
      </c>
      <c r="K95" s="58"/>
      <c r="M95" s="88"/>
    </row>
    <row r="96" spans="1:13" s="14" customFormat="1" ht="34.200000000000003" customHeight="1">
      <c r="A96" s="40" t="s">
        <v>115</v>
      </c>
      <c r="B96" s="39" t="s">
        <v>118</v>
      </c>
      <c r="C96" s="108">
        <f>C97</f>
        <v>0</v>
      </c>
      <c r="D96" s="108">
        <f t="shared" ref="D96:G96" si="31">D97</f>
        <v>108.777</v>
      </c>
      <c r="E96" s="108">
        <f t="shared" si="31"/>
        <v>108.777</v>
      </c>
      <c r="F96" s="108">
        <f t="shared" si="31"/>
        <v>108.77700000000002</v>
      </c>
      <c r="G96" s="108">
        <f t="shared" si="31"/>
        <v>0</v>
      </c>
      <c r="H96" s="98">
        <f t="shared" si="29"/>
        <v>100.00000000000003</v>
      </c>
    </row>
    <row r="97" spans="1:9" s="61" customFormat="1" ht="54" customHeight="1">
      <c r="A97" s="41" t="s">
        <v>119</v>
      </c>
      <c r="B97" s="89" t="s">
        <v>29</v>
      </c>
      <c r="C97" s="96">
        <v>0</v>
      </c>
      <c r="D97" s="94">
        <f>45+63.777</f>
        <v>108.777</v>
      </c>
      <c r="E97" s="94">
        <f>D97</f>
        <v>108.777</v>
      </c>
      <c r="F97" s="94">
        <v>108.77700000000002</v>
      </c>
      <c r="G97" s="109">
        <f t="shared" ref="G97" si="32">D97-F97</f>
        <v>0</v>
      </c>
      <c r="H97" s="95">
        <f>F97/E97*100</f>
        <v>100.00000000000003</v>
      </c>
    </row>
    <row r="98" spans="1:9" s="14" customFormat="1" ht="34.200000000000003" customHeight="1">
      <c r="A98" s="40" t="s">
        <v>59</v>
      </c>
      <c r="B98" s="39" t="s">
        <v>60</v>
      </c>
      <c r="C98" s="97">
        <f>C99</f>
        <v>0</v>
      </c>
      <c r="D98" s="97">
        <f>D99</f>
        <v>25</v>
      </c>
      <c r="E98" s="97">
        <f t="shared" ref="E98:F98" si="33">E99</f>
        <v>25</v>
      </c>
      <c r="F98" s="97">
        <f t="shared" si="33"/>
        <v>24.900000000000002</v>
      </c>
      <c r="G98" s="97">
        <f t="shared" ref="G98" si="34">G99</f>
        <v>9.9999999999997868E-2</v>
      </c>
      <c r="H98" s="98">
        <f t="shared" si="29"/>
        <v>99.600000000000009</v>
      </c>
    </row>
    <row r="99" spans="1:9" ht="56.4" customHeight="1" thickBot="1">
      <c r="A99" s="41" t="s">
        <v>61</v>
      </c>
      <c r="B99" s="89" t="s">
        <v>29</v>
      </c>
      <c r="C99" s="94">
        <v>0</v>
      </c>
      <c r="D99" s="94">
        <v>25</v>
      </c>
      <c r="E99" s="94">
        <v>25</v>
      </c>
      <c r="F99" s="94">
        <v>24.900000000000002</v>
      </c>
      <c r="G99" s="109">
        <f t="shared" si="30"/>
        <v>9.9999999999997868E-2</v>
      </c>
      <c r="H99" s="95">
        <f>F99/E99*100</f>
        <v>99.600000000000009</v>
      </c>
    </row>
    <row r="100" spans="1:9" s="6" customFormat="1" ht="39.6" customHeight="1" thickBot="1">
      <c r="A100" s="30" t="s">
        <v>64</v>
      </c>
      <c r="B100" s="29" t="s">
        <v>77</v>
      </c>
      <c r="C100" s="110">
        <f>C71+C82+C93+C98+C96</f>
        <v>9824.7000000000007</v>
      </c>
      <c r="D100" s="110">
        <f>D71+D82+D93+D98+D96</f>
        <v>31150.749970000001</v>
      </c>
      <c r="E100" s="110">
        <f>E71+E82+E93+E98+E96</f>
        <v>31150.749970000001</v>
      </c>
      <c r="F100" s="110">
        <f>F71+F82+F93+F98+F96</f>
        <v>24532.703150000001</v>
      </c>
      <c r="G100" s="110">
        <f>G71+G82+G93+G98+G96</f>
        <v>6618.0468199999996</v>
      </c>
      <c r="H100" s="111">
        <f>IF(E100=0,0,(F100/E100)*100)</f>
        <v>78.754775322027342</v>
      </c>
      <c r="I100" s="92"/>
    </row>
    <row r="101" spans="1:9" s="17" customFormat="1" ht="27" customHeight="1" thickBot="1">
      <c r="A101" s="28"/>
      <c r="B101" s="27" t="s">
        <v>78</v>
      </c>
      <c r="C101" s="112">
        <f>C69+C100</f>
        <v>182601.84900000002</v>
      </c>
      <c r="D101" s="112">
        <f>D69+D100</f>
        <v>257020.29097</v>
      </c>
      <c r="E101" s="113">
        <f>E69+E100</f>
        <v>257020.29097</v>
      </c>
      <c r="F101" s="114">
        <f>F69+F100</f>
        <v>242742.33127000002</v>
      </c>
      <c r="G101" s="112">
        <f>G69+G100</f>
        <v>14277.959699999989</v>
      </c>
      <c r="H101" s="115">
        <f>F101/E101*100</f>
        <v>94.444812257384555</v>
      </c>
      <c r="I101" s="92"/>
    </row>
    <row r="102" spans="1:9" s="17" customFormat="1" ht="60.6" customHeight="1">
      <c r="A102" s="26"/>
      <c r="B102" s="67"/>
      <c r="C102" s="67"/>
      <c r="D102" s="68"/>
      <c r="E102" s="69"/>
      <c r="F102" s="69"/>
      <c r="G102" s="70"/>
      <c r="H102" s="19"/>
    </row>
    <row r="103" spans="1:9" ht="20.25" customHeight="1">
      <c r="A103" s="132" t="s">
        <v>139</v>
      </c>
      <c r="B103" s="132"/>
      <c r="C103" s="131"/>
      <c r="D103" s="133"/>
      <c r="E103" s="134"/>
      <c r="F103" s="135" t="s">
        <v>140</v>
      </c>
      <c r="G103" s="136"/>
      <c r="H103" s="136"/>
    </row>
    <row r="104" spans="1:9" s="18" customFormat="1" ht="18">
      <c r="A104" s="66"/>
      <c r="G104" s="87"/>
      <c r="H104" s="71"/>
    </row>
    <row r="105" spans="1:9" s="3" customFormat="1" ht="17.399999999999999" customHeight="1">
      <c r="A105" s="11"/>
      <c r="B105" s="12"/>
      <c r="C105" s="13"/>
      <c r="D105" s="93"/>
      <c r="E105" s="13"/>
      <c r="F105" s="13"/>
      <c r="G105" s="13"/>
      <c r="H105" s="16"/>
    </row>
    <row r="106" spans="1:9">
      <c r="F106" s="57"/>
    </row>
    <row r="107" spans="1:9" s="77" customFormat="1">
      <c r="A107" s="72"/>
      <c r="B107" s="73">
        <v>1</v>
      </c>
      <c r="C107" s="74">
        <f>C15+C71</f>
        <v>72170.616999999998</v>
      </c>
      <c r="D107" s="74">
        <f>D15+D71</f>
        <v>93320.454930000022</v>
      </c>
      <c r="E107" s="74">
        <f>E15+E71</f>
        <v>93320.454930000022</v>
      </c>
      <c r="F107" s="74">
        <f>F15+F71</f>
        <v>83904.221280000012</v>
      </c>
      <c r="G107" s="75"/>
      <c r="H107" s="76"/>
    </row>
    <row r="108" spans="1:9" s="83" customFormat="1">
      <c r="A108" s="78"/>
      <c r="B108" s="79">
        <v>6</v>
      </c>
      <c r="C108" s="80">
        <f>C32+C82</f>
        <v>92549.000000000015</v>
      </c>
      <c r="D108" s="80">
        <f>D32+D82</f>
        <v>142592.9345</v>
      </c>
      <c r="E108" s="80">
        <f>E32+E82</f>
        <v>142592.9345</v>
      </c>
      <c r="F108" s="80">
        <f>F32+F82</f>
        <v>138236.76914000002</v>
      </c>
      <c r="G108" s="81"/>
      <c r="H108" s="82"/>
    </row>
    <row r="109" spans="1:9" s="77" customFormat="1">
      <c r="A109" s="72"/>
      <c r="B109" s="73" t="s">
        <v>128</v>
      </c>
      <c r="C109" s="74">
        <f>C34+C35+C36+C37+C38+C39+C40+C41+C42+C43+C44+C83+C84+C85+C86+C87+C88+C89+C90+C91</f>
        <v>82670.549000000014</v>
      </c>
      <c r="D109" s="74">
        <f>D34+D35+D36+D37+D38+D39+D40+D41+D42+D43+D44+D83+D84+D85+D86+D87+D88+D89+D90+D91</f>
        <v>129244.68365000001</v>
      </c>
      <c r="E109" s="74">
        <f>E34+E35+E36+E37+E38+E39+E40+E41+E42+E43+E44+E83+E84+E85+E86+E87+E88+E89+E90+E91</f>
        <v>129244.68365000001</v>
      </c>
      <c r="F109" s="74">
        <f>F34+F35+F36+F37+F38+F39+F40+F41+F42+F43+F44+F83+F84+F85+F86+F87+F88+F89+F90+F91</f>
        <v>126343.38144000003</v>
      </c>
      <c r="G109" s="75"/>
      <c r="H109" s="76"/>
    </row>
    <row r="110" spans="1:9" s="77" customFormat="1" ht="23.4" customHeight="1">
      <c r="A110" s="72"/>
      <c r="B110" s="73" t="s">
        <v>129</v>
      </c>
      <c r="C110" s="74">
        <f>C47+C48+C92</f>
        <v>6202.9999999999991</v>
      </c>
      <c r="D110" s="74">
        <f>D47+D48+D92</f>
        <v>7885.463850000001</v>
      </c>
      <c r="E110" s="74">
        <f>E47+E48+E92</f>
        <v>7885.463850000001</v>
      </c>
      <c r="F110" s="74">
        <f>F47+F48+F92</f>
        <v>7758.7694800000008</v>
      </c>
      <c r="G110" s="75"/>
      <c r="H110" s="76"/>
    </row>
    <row r="111" spans="1:9" s="77" customFormat="1">
      <c r="A111" s="72"/>
      <c r="B111" s="73">
        <v>8</v>
      </c>
      <c r="C111" s="80">
        <f>C52+C93</f>
        <v>12822.232</v>
      </c>
      <c r="D111" s="80">
        <f>D52+D93</f>
        <v>15761.552539999999</v>
      </c>
      <c r="E111" s="80">
        <f>E52+E93</f>
        <v>15761.552539999999</v>
      </c>
      <c r="F111" s="80">
        <f>F52+F93</f>
        <v>15339.178059999998</v>
      </c>
      <c r="G111" s="75"/>
      <c r="H111" s="76"/>
    </row>
    <row r="113" spans="5:5">
      <c r="E113" s="65"/>
    </row>
  </sheetData>
  <mergeCells count="8">
    <mergeCell ref="F1:H2"/>
    <mergeCell ref="F103:H103"/>
    <mergeCell ref="A6:H6"/>
    <mergeCell ref="A14:H14"/>
    <mergeCell ref="A70:H70"/>
    <mergeCell ref="A8:H8"/>
    <mergeCell ref="A9:H9"/>
    <mergeCell ref="A7:H7"/>
  </mergeCells>
  <conditionalFormatting sqref="A15:B69">
    <cfRule type="expression" dxfId="74" priority="347" stopIfTrue="1">
      <formula>#REF!=1</formula>
    </cfRule>
  </conditionalFormatting>
  <conditionalFormatting sqref="G15 D52:F52 D66:F66 D32:F32">
    <cfRule type="expression" dxfId="73" priority="349" stopIfTrue="1">
      <formula>A15=1</formula>
    </cfRule>
  </conditionalFormatting>
  <conditionalFormatting sqref="E52:F52 E15:G15">
    <cfRule type="expression" dxfId="72" priority="350" stopIfTrue="1">
      <formula>A15=1</formula>
    </cfRule>
  </conditionalFormatting>
  <conditionalFormatting sqref="F15:G15">
    <cfRule type="expression" dxfId="71" priority="351" stopIfTrue="1">
      <formula>A15=1</formula>
    </cfRule>
  </conditionalFormatting>
  <conditionalFormatting sqref="H71:H102 C62:G62 C69:G69 G83:G92 D15:G15 G15:H69 G72:G81 G94:G95 G97 G99 C15:F68">
    <cfRule type="expression" dxfId="70" priority="354" stopIfTrue="1">
      <formula>#REF!=1</formula>
    </cfRule>
  </conditionalFormatting>
  <conditionalFormatting sqref="G52 G66 G32">
    <cfRule type="expression" dxfId="69" priority="370" stopIfTrue="1">
      <formula>F32=1</formula>
    </cfRule>
  </conditionalFormatting>
  <conditionalFormatting sqref="G52 G15">
    <cfRule type="expression" dxfId="68" priority="376" stopIfTrue="1">
      <formula>E15=1</formula>
    </cfRule>
  </conditionalFormatting>
  <conditionalFormatting sqref="C52:D52 C15:F15">
    <cfRule type="expression" dxfId="67" priority="379" stopIfTrue="1">
      <formula>XEU15=1</formula>
    </cfRule>
  </conditionalFormatting>
  <conditionalFormatting sqref="A57:B58 G62 A26:B26 A43:B46 A17:B17 C67:F68 C53:F65 C33:F51 C16:F31">
    <cfRule type="expression" dxfId="66" priority="301" stopIfTrue="1">
      <formula>#REF!=1</formula>
    </cfRule>
    <cfRule type="expression" dxfId="65" priority="302" stopIfTrue="1">
      <formula>#REF!=2</formula>
    </cfRule>
    <cfRule type="expression" dxfId="64" priority="303" stopIfTrue="1">
      <formula>#REF!=3</formula>
    </cfRule>
  </conditionalFormatting>
  <conditionalFormatting sqref="G15">
    <cfRule type="expression" dxfId="63" priority="389" stopIfTrue="1">
      <formula>A15=1</formula>
    </cfRule>
  </conditionalFormatting>
  <conditionalFormatting sqref="D62:G62">
    <cfRule type="expression" dxfId="62" priority="198" stopIfTrue="1">
      <formula>A62=1</formula>
    </cfRule>
  </conditionalFormatting>
  <conditionalFormatting sqref="G62">
    <cfRule type="expression" dxfId="61" priority="197" stopIfTrue="1">
      <formula>F62=1</formula>
    </cfRule>
  </conditionalFormatting>
  <conditionalFormatting sqref="C28 C45">
    <cfRule type="expression" dxfId="60" priority="194" stopIfTrue="1">
      <formula>XFD28=1</formula>
    </cfRule>
    <cfRule type="expression" dxfId="59" priority="195" stopIfTrue="1">
      <formula>XFD28=2</formula>
    </cfRule>
    <cfRule type="expression" dxfId="58" priority="196" stopIfTrue="1">
      <formula>XFD28=3</formula>
    </cfRule>
  </conditionalFormatting>
  <conditionalFormatting sqref="D16:D31 D33:D51 D53:D61 D63:D65 D67:D68">
    <cfRule type="expression" dxfId="57" priority="191" stopIfTrue="1">
      <formula>XFD16=1</formula>
    </cfRule>
    <cfRule type="expression" dxfId="56" priority="192" stopIfTrue="1">
      <formula>XFD16=2</formula>
    </cfRule>
    <cfRule type="expression" dxfId="55" priority="193" stopIfTrue="1">
      <formula>XFD16=3</formula>
    </cfRule>
  </conditionalFormatting>
  <conditionalFormatting sqref="E16:E31 E33:E51 E53:E61 E63:E65 E67:E68">
    <cfRule type="expression" dxfId="54" priority="188" stopIfTrue="1">
      <formula>XFD16=1</formula>
    </cfRule>
    <cfRule type="expression" dxfId="53" priority="189" stopIfTrue="1">
      <formula>XFD16=2</formula>
    </cfRule>
    <cfRule type="expression" dxfId="52" priority="190" stopIfTrue="1">
      <formula>XFD16=3</formula>
    </cfRule>
  </conditionalFormatting>
  <conditionalFormatting sqref="A28 A45">
    <cfRule type="expression" dxfId="51" priority="182" stopIfTrue="1">
      <formula>XFD28=1</formula>
    </cfRule>
    <cfRule type="expression" dxfId="50" priority="183" stopIfTrue="1">
      <formula>XFD28=2</formula>
    </cfRule>
    <cfRule type="expression" dxfId="49" priority="184" stopIfTrue="1">
      <formula>XFD28=3</formula>
    </cfRule>
  </conditionalFormatting>
  <conditionalFormatting sqref="B28 B45">
    <cfRule type="expression" dxfId="48" priority="179" stopIfTrue="1">
      <formula>XFD28=1</formula>
    </cfRule>
    <cfRule type="expression" dxfId="47" priority="180" stopIfTrue="1">
      <formula>XFD28=2</formula>
    </cfRule>
    <cfRule type="expression" dxfId="46" priority="181" stopIfTrue="1">
      <formula>XFD28=3</formula>
    </cfRule>
  </conditionalFormatting>
  <conditionalFormatting sqref="E52">
    <cfRule type="expression" dxfId="45" priority="43" stopIfTrue="1">
      <formula>XEW52=1</formula>
    </cfRule>
  </conditionalFormatting>
  <conditionalFormatting sqref="E16:E28 E46:E50">
    <cfRule type="expression" dxfId="44" priority="40" stopIfTrue="1">
      <formula>A16=1</formula>
    </cfRule>
    <cfRule type="expression" dxfId="43" priority="41" stopIfTrue="1">
      <formula>A16=2</formula>
    </cfRule>
    <cfRule type="expression" dxfId="42" priority="42" stopIfTrue="1">
      <formula>A16=3</formula>
    </cfRule>
  </conditionalFormatting>
  <conditionalFormatting sqref="E28">
    <cfRule type="expression" dxfId="41" priority="37" stopIfTrue="1">
      <formula>A28=1</formula>
    </cfRule>
    <cfRule type="expression" dxfId="40" priority="38" stopIfTrue="1">
      <formula>A28=2</formula>
    </cfRule>
    <cfRule type="expression" dxfId="39" priority="39" stopIfTrue="1">
      <formula>A28=3</formula>
    </cfRule>
  </conditionalFormatting>
  <conditionalFormatting sqref="E29:E31">
    <cfRule type="expression" dxfId="38" priority="34" stopIfTrue="1">
      <formula>A29=1</formula>
    </cfRule>
    <cfRule type="expression" dxfId="37" priority="35" stopIfTrue="1">
      <formula>A29=2</formula>
    </cfRule>
    <cfRule type="expression" dxfId="36" priority="36" stopIfTrue="1">
      <formula>A29=3</formula>
    </cfRule>
  </conditionalFormatting>
  <conditionalFormatting sqref="E33:E40">
    <cfRule type="expression" dxfId="35" priority="31" stopIfTrue="1">
      <formula>A33=1</formula>
    </cfRule>
    <cfRule type="expression" dxfId="34" priority="32" stopIfTrue="1">
      <formula>A33=2</formula>
    </cfRule>
    <cfRule type="expression" dxfId="33" priority="33" stopIfTrue="1">
      <formula>A33=3</formula>
    </cfRule>
  </conditionalFormatting>
  <conditionalFormatting sqref="E41:E42">
    <cfRule type="expression" dxfId="32" priority="28" stopIfTrue="1">
      <formula>A41=1</formula>
    </cfRule>
    <cfRule type="expression" dxfId="31" priority="29" stopIfTrue="1">
      <formula>A41=2</formula>
    </cfRule>
    <cfRule type="expression" dxfId="30" priority="30" stopIfTrue="1">
      <formula>A41=3</formula>
    </cfRule>
  </conditionalFormatting>
  <conditionalFormatting sqref="E51">
    <cfRule type="expression" dxfId="29" priority="25" stopIfTrue="1">
      <formula>A51=1</formula>
    </cfRule>
    <cfRule type="expression" dxfId="28" priority="26" stopIfTrue="1">
      <formula>A51=2</formula>
    </cfRule>
    <cfRule type="expression" dxfId="27" priority="27" stopIfTrue="1">
      <formula>A51=3</formula>
    </cfRule>
  </conditionalFormatting>
  <conditionalFormatting sqref="E43">
    <cfRule type="expression" dxfId="26" priority="22" stopIfTrue="1">
      <formula>A43=1</formula>
    </cfRule>
    <cfRule type="expression" dxfId="25" priority="23" stopIfTrue="1">
      <formula>A43=2</formula>
    </cfRule>
    <cfRule type="expression" dxfId="24" priority="24" stopIfTrue="1">
      <formula>A43=3</formula>
    </cfRule>
  </conditionalFormatting>
  <conditionalFormatting sqref="E44:E45">
    <cfRule type="expression" dxfId="23" priority="19" stopIfTrue="1">
      <formula>A44=1</formula>
    </cfRule>
    <cfRule type="expression" dxfId="22" priority="20" stopIfTrue="1">
      <formula>A44=2</formula>
    </cfRule>
    <cfRule type="expression" dxfId="21" priority="21" stopIfTrue="1">
      <formula>A44=3</formula>
    </cfRule>
  </conditionalFormatting>
  <conditionalFormatting sqref="E45">
    <cfRule type="expression" dxfId="20" priority="16" stopIfTrue="1">
      <formula>A45=1</formula>
    </cfRule>
    <cfRule type="expression" dxfId="19" priority="17" stopIfTrue="1">
      <formula>A45=2</formula>
    </cfRule>
    <cfRule type="expression" dxfId="18" priority="18" stopIfTrue="1">
      <formula>A45=3</formula>
    </cfRule>
  </conditionalFormatting>
  <conditionalFormatting sqref="E53:E57">
    <cfRule type="expression" dxfId="17" priority="13" stopIfTrue="1">
      <formula>A53=1</formula>
    </cfRule>
    <cfRule type="expression" dxfId="16" priority="14" stopIfTrue="1">
      <formula>A53=2</formula>
    </cfRule>
    <cfRule type="expression" dxfId="15" priority="15" stopIfTrue="1">
      <formula>A53=3</formula>
    </cfRule>
  </conditionalFormatting>
  <conditionalFormatting sqref="E58:E59">
    <cfRule type="expression" dxfId="14" priority="10" stopIfTrue="1">
      <formula>A58=1</formula>
    </cfRule>
    <cfRule type="expression" dxfId="13" priority="11" stopIfTrue="1">
      <formula>A58=2</formula>
    </cfRule>
    <cfRule type="expression" dxfId="12" priority="12" stopIfTrue="1">
      <formula>A58=3</formula>
    </cfRule>
  </conditionalFormatting>
  <conditionalFormatting sqref="E60:E61">
    <cfRule type="expression" dxfId="11" priority="7" stopIfTrue="1">
      <formula>A60=1</formula>
    </cfRule>
    <cfRule type="expression" dxfId="10" priority="8" stopIfTrue="1">
      <formula>A60=2</formula>
    </cfRule>
    <cfRule type="expression" dxfId="9" priority="9" stopIfTrue="1">
      <formula>A60=3</formula>
    </cfRule>
  </conditionalFormatting>
  <conditionalFormatting sqref="E63:E65">
    <cfRule type="expression" dxfId="8" priority="4" stopIfTrue="1">
      <formula>A63=1</formula>
    </cfRule>
    <cfRule type="expression" dxfId="7" priority="5" stopIfTrue="1">
      <formula>A63=2</formula>
    </cfRule>
    <cfRule type="expression" dxfId="6" priority="6" stopIfTrue="1">
      <formula>A63=3</formula>
    </cfRule>
  </conditionalFormatting>
  <conditionalFormatting sqref="E67:E68">
    <cfRule type="expression" dxfId="5" priority="1" stopIfTrue="1">
      <formula>A67=1</formula>
    </cfRule>
    <cfRule type="expression" dxfId="4" priority="2" stopIfTrue="1">
      <formula>A67=2</formula>
    </cfRule>
    <cfRule type="expression" dxfId="3" priority="3" stopIfTrue="1">
      <formula>A67=3</formula>
    </cfRule>
  </conditionalFormatting>
  <conditionalFormatting sqref="F16:F31 F33:F51 F53:F61 F63:F65 F67:F68">
    <cfRule type="expression" dxfId="2" priority="443" stopIfTrue="1">
      <formula>XFD16=1</formula>
    </cfRule>
    <cfRule type="expression" dxfId="1" priority="444" stopIfTrue="1">
      <formula>XFD16=2</formula>
    </cfRule>
    <cfRule type="expression" dxfId="0" priority="445" stopIfTrue="1">
      <formula>XFD16=3</formula>
    </cfRule>
  </conditionalFormatting>
  <pageMargins left="0.98425196850393704" right="0.39370078740157483" top="0.39370078740157483" bottom="0.39370078740157483" header="0" footer="0"/>
  <pageSetup paperSize="9" scale="75" fitToHeight="50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ЗВІТ</vt:lpstr>
      <vt:lpstr>Лист1</vt:lpstr>
      <vt:lpstr>ЗВІТ!Заголовки_для_печати</vt:lpstr>
      <vt:lpstr>ЗВІТ!Область_печати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</dc:creator>
  <cp:lastModifiedBy>HP</cp:lastModifiedBy>
  <cp:lastPrinted>2026-01-22T08:49:25Z</cp:lastPrinted>
  <dcterms:created xsi:type="dcterms:W3CDTF">2022-05-04T11:51:40Z</dcterms:created>
  <dcterms:modified xsi:type="dcterms:W3CDTF">2026-01-22T08:50:07Z</dcterms:modified>
</cp:coreProperties>
</file>