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7496" windowHeight="11016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analiz_vd0!$A$1:$Q$564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G567" i="2"/>
  <c r="H567"/>
  <c r="I567"/>
  <c r="D567"/>
  <c r="Q559" l="1"/>
  <c r="P559"/>
  <c r="O559"/>
  <c r="Q558"/>
  <c r="P558"/>
  <c r="O558"/>
  <c r="Q557"/>
  <c r="P557"/>
  <c r="O557"/>
  <c r="Q556"/>
  <c r="P556"/>
  <c r="O556"/>
  <c r="Q555"/>
  <c r="P555"/>
  <c r="O555"/>
  <c r="Q554"/>
  <c r="P554"/>
  <c r="O554"/>
  <c r="Q553"/>
  <c r="P553"/>
  <c r="O553"/>
  <c r="Q552"/>
  <c r="P552"/>
  <c r="O552"/>
  <c r="Q551"/>
  <c r="P551"/>
  <c r="O551"/>
  <c r="Q550"/>
  <c r="P550"/>
  <c r="O550"/>
  <c r="Q549"/>
  <c r="P549"/>
  <c r="O549"/>
  <c r="Q548"/>
  <c r="P548"/>
  <c r="O548"/>
  <c r="Q547"/>
  <c r="P547"/>
  <c r="O547"/>
  <c r="Q546"/>
  <c r="P546"/>
  <c r="O546"/>
  <c r="Q545"/>
  <c r="P545"/>
  <c r="O545"/>
  <c r="Q544"/>
  <c r="P544"/>
  <c r="O544"/>
  <c r="Q543"/>
  <c r="P543"/>
  <c r="O543"/>
  <c r="Q542"/>
  <c r="P542"/>
  <c r="O542"/>
  <c r="Q541"/>
  <c r="P541"/>
  <c r="O541"/>
  <c r="Q540"/>
  <c r="P540"/>
  <c r="O540"/>
  <c r="Q539"/>
  <c r="P539"/>
  <c r="O539"/>
  <c r="Q538"/>
  <c r="P538"/>
  <c r="O538"/>
  <c r="Q537"/>
  <c r="P537"/>
  <c r="O537"/>
  <c r="Q536"/>
  <c r="P536"/>
  <c r="O536"/>
  <c r="Q535"/>
  <c r="P535"/>
  <c r="O535"/>
  <c r="Q534"/>
  <c r="P534"/>
  <c r="O534"/>
  <c r="Q533"/>
  <c r="P533"/>
  <c r="O533"/>
  <c r="Q532"/>
  <c r="P532"/>
  <c r="O532"/>
  <c r="Q531"/>
  <c r="P531"/>
  <c r="O531"/>
  <c r="Q530"/>
  <c r="P530"/>
  <c r="O530"/>
  <c r="Q529"/>
  <c r="P529"/>
  <c r="O529"/>
  <c r="Q528"/>
  <c r="P528"/>
  <c r="O528"/>
  <c r="Q527"/>
  <c r="P527"/>
  <c r="O527"/>
  <c r="Q526"/>
  <c r="P526"/>
  <c r="O526"/>
  <c r="Q525"/>
  <c r="P525"/>
  <c r="O525"/>
  <c r="Q524"/>
  <c r="P524"/>
  <c r="O524"/>
  <c r="Q523"/>
  <c r="P523"/>
  <c r="O523"/>
  <c r="Q522"/>
  <c r="P522"/>
  <c r="O522"/>
  <c r="Q521"/>
  <c r="P521"/>
  <c r="O521"/>
  <c r="Q520"/>
  <c r="P520"/>
  <c r="O520"/>
  <c r="Q519"/>
  <c r="P519"/>
  <c r="O519"/>
  <c r="Q518"/>
  <c r="P518"/>
  <c r="O518"/>
  <c r="Q517"/>
  <c r="P517"/>
  <c r="O517"/>
  <c r="Q516"/>
  <c r="P516"/>
  <c r="O516"/>
  <c r="Q515"/>
  <c r="P515"/>
  <c r="O515"/>
  <c r="Q514"/>
  <c r="P514"/>
  <c r="O514"/>
  <c r="Q513"/>
  <c r="P513"/>
  <c r="O513"/>
  <c r="Q512"/>
  <c r="P512"/>
  <c r="O512"/>
  <c r="Q511"/>
  <c r="P511"/>
  <c r="O511"/>
  <c r="Q510"/>
  <c r="P510"/>
  <c r="O510"/>
  <c r="Q509"/>
  <c r="P509"/>
  <c r="O509"/>
  <c r="Q508"/>
  <c r="P508"/>
  <c r="O508"/>
  <c r="Q507"/>
  <c r="P507"/>
  <c r="O507"/>
  <c r="Q506"/>
  <c r="P506"/>
  <c r="O506"/>
  <c r="Q505"/>
  <c r="P505"/>
  <c r="O505"/>
  <c r="Q504"/>
  <c r="P504"/>
  <c r="O504"/>
  <c r="Q503"/>
  <c r="P503"/>
  <c r="O503"/>
  <c r="Q502"/>
  <c r="P502"/>
  <c r="O502"/>
  <c r="Q501"/>
  <c r="P501"/>
  <c r="O501"/>
  <c r="Q500"/>
  <c r="P500"/>
  <c r="O500"/>
  <c r="Q499"/>
  <c r="P499"/>
  <c r="O499"/>
  <c r="Q498"/>
  <c r="P498"/>
  <c r="O498"/>
  <c r="Q497"/>
  <c r="P497"/>
  <c r="O497"/>
  <c r="Q496"/>
  <c r="P496"/>
  <c r="O496"/>
  <c r="Q495"/>
  <c r="P495"/>
  <c r="O495"/>
  <c r="Q494"/>
  <c r="P494"/>
  <c r="O494"/>
  <c r="Q493"/>
  <c r="P493"/>
  <c r="O493"/>
  <c r="Q492"/>
  <c r="P492"/>
  <c r="O492"/>
  <c r="Q491"/>
  <c r="P491"/>
  <c r="O491"/>
  <c r="Q490"/>
  <c r="P490"/>
  <c r="O490"/>
  <c r="Q489"/>
  <c r="P489"/>
  <c r="O489"/>
  <c r="Q488"/>
  <c r="P488"/>
  <c r="O488"/>
  <c r="Q487"/>
  <c r="P487"/>
  <c r="O487"/>
  <c r="Q486"/>
  <c r="P486"/>
  <c r="O486"/>
  <c r="Q485"/>
  <c r="P485"/>
  <c r="O485"/>
  <c r="Q484"/>
  <c r="P484"/>
  <c r="O484"/>
  <c r="Q483"/>
  <c r="P483"/>
  <c r="O483"/>
  <c r="Q482"/>
  <c r="P482"/>
  <c r="O482"/>
  <c r="Q481"/>
  <c r="P481"/>
  <c r="O481"/>
  <c r="Q480"/>
  <c r="P480"/>
  <c r="O480"/>
  <c r="Q479"/>
  <c r="P479"/>
  <c r="O479"/>
  <c r="Q478"/>
  <c r="P478"/>
  <c r="O478"/>
  <c r="Q477"/>
  <c r="P477"/>
  <c r="O477"/>
  <c r="Q476"/>
  <c r="P476"/>
  <c r="O476"/>
  <c r="Q475"/>
  <c r="P475"/>
  <c r="O475"/>
  <c r="Q474"/>
  <c r="P474"/>
  <c r="O474"/>
  <c r="Q473"/>
  <c r="P473"/>
  <c r="O473"/>
  <c r="Q472"/>
  <c r="P472"/>
  <c r="O472"/>
  <c r="Q467"/>
  <c r="P467"/>
  <c r="O467"/>
  <c r="Q466"/>
  <c r="P466"/>
  <c r="O466"/>
  <c r="Q465"/>
  <c r="P465"/>
  <c r="O465"/>
  <c r="Q464"/>
  <c r="P464"/>
  <c r="O464"/>
  <c r="Q463"/>
  <c r="P463"/>
  <c r="O463"/>
  <c r="Q462"/>
  <c r="P462"/>
  <c r="O462"/>
  <c r="Q461"/>
  <c r="P461"/>
  <c r="O461"/>
  <c r="Q448"/>
  <c r="P448"/>
  <c r="O448"/>
  <c r="Q447"/>
  <c r="P447"/>
  <c r="O447"/>
  <c r="Q446"/>
  <c r="P446"/>
  <c r="O446"/>
  <c r="Q445"/>
  <c r="P445"/>
  <c r="O445"/>
  <c r="Q444"/>
  <c r="P444"/>
  <c r="O444"/>
  <c r="Q443"/>
  <c r="P443"/>
  <c r="O443"/>
  <c r="Q442"/>
  <c r="P442"/>
  <c r="O442"/>
  <c r="Q441"/>
  <c r="P441"/>
  <c r="O441"/>
  <c r="Q440"/>
  <c r="P440"/>
  <c r="O440"/>
  <c r="Q439"/>
  <c r="P439"/>
  <c r="O439"/>
  <c r="Q438"/>
  <c r="P438"/>
  <c r="O438"/>
  <c r="Q437"/>
  <c r="P437"/>
  <c r="O437"/>
  <c r="Q436"/>
  <c r="P436"/>
  <c r="O436"/>
  <c r="Q435"/>
  <c r="P435"/>
  <c r="O435"/>
  <c r="Q434"/>
  <c r="P434"/>
  <c r="O434"/>
  <c r="Q433"/>
  <c r="P433"/>
  <c r="O433"/>
  <c r="Q432"/>
  <c r="P432"/>
  <c r="O432"/>
  <c r="Q430"/>
  <c r="P430"/>
  <c r="O430"/>
  <c r="Q429"/>
  <c r="P429"/>
  <c r="O429"/>
  <c r="Q428"/>
  <c r="P428"/>
  <c r="O428"/>
  <c r="Q427"/>
  <c r="P427"/>
  <c r="O427"/>
  <c r="Q426"/>
  <c r="P426"/>
  <c r="O426"/>
  <c r="Q425"/>
  <c r="P425"/>
  <c r="O425"/>
  <c r="Q424"/>
  <c r="P424"/>
  <c r="O424"/>
  <c r="Q423"/>
  <c r="P423"/>
  <c r="O423"/>
  <c r="Q422"/>
  <c r="P422"/>
  <c r="O422"/>
  <c r="Q421"/>
  <c r="P421"/>
  <c r="O421"/>
  <c r="Q420"/>
  <c r="P420"/>
  <c r="O420"/>
  <c r="Q419"/>
  <c r="P419"/>
  <c r="O419"/>
  <c r="Q417"/>
  <c r="P417"/>
  <c r="O417"/>
  <c r="Q416"/>
  <c r="P416"/>
  <c r="O416"/>
  <c r="Q415"/>
  <c r="P415"/>
  <c r="O415"/>
  <c r="Q414"/>
  <c r="P414"/>
  <c r="O414"/>
  <c r="Q413"/>
  <c r="P413"/>
  <c r="O413"/>
  <c r="Q412"/>
  <c r="P412"/>
  <c r="O412"/>
  <c r="Q411"/>
  <c r="P411"/>
  <c r="O411"/>
  <c r="Q410"/>
  <c r="P410"/>
  <c r="O410"/>
  <c r="Q409"/>
  <c r="P409"/>
  <c r="O409"/>
  <c r="Q408"/>
  <c r="P408"/>
  <c r="O408"/>
  <c r="Q407"/>
  <c r="P407"/>
  <c r="O407"/>
  <c r="Q406"/>
  <c r="P406"/>
  <c r="O406"/>
  <c r="Q405"/>
  <c r="P405"/>
  <c r="O405"/>
  <c r="Q404"/>
  <c r="P404"/>
  <c r="O404"/>
  <c r="Q403"/>
  <c r="P403"/>
  <c r="O403"/>
  <c r="Q402"/>
  <c r="P402"/>
  <c r="O402"/>
  <c r="Q401"/>
  <c r="P401"/>
  <c r="O401"/>
  <c r="Q400"/>
  <c r="P400"/>
  <c r="O400"/>
  <c r="Q399"/>
  <c r="P399"/>
  <c r="O399"/>
  <c r="Q398"/>
  <c r="P398"/>
  <c r="O398"/>
  <c r="Q397"/>
  <c r="P397"/>
  <c r="O397"/>
  <c r="Q396"/>
  <c r="P396"/>
  <c r="O396"/>
  <c r="Q395"/>
  <c r="P395"/>
  <c r="O395"/>
  <c r="Q394"/>
  <c r="P394"/>
  <c r="O394"/>
  <c r="Q393"/>
  <c r="P393"/>
  <c r="O393"/>
  <c r="Q392"/>
  <c r="P392"/>
  <c r="O392"/>
  <c r="Q391"/>
  <c r="P391"/>
  <c r="O391"/>
  <c r="Q390"/>
  <c r="P390"/>
  <c r="O390"/>
  <c r="Q389"/>
  <c r="P389"/>
  <c r="O389"/>
  <c r="Q388"/>
  <c r="P388"/>
  <c r="O388"/>
  <c r="Q387"/>
  <c r="P387"/>
  <c r="O387"/>
  <c r="Q386"/>
  <c r="P386"/>
  <c r="O386"/>
  <c r="Q385"/>
  <c r="P385"/>
  <c r="O385"/>
  <c r="Q384"/>
  <c r="P384"/>
  <c r="O384"/>
  <c r="Q383"/>
  <c r="P383"/>
  <c r="O383"/>
  <c r="Q382"/>
  <c r="P382"/>
  <c r="O382"/>
  <c r="Q381"/>
  <c r="P381"/>
  <c r="O381"/>
  <c r="Q380"/>
  <c r="P380"/>
  <c r="O380"/>
  <c r="Q379"/>
  <c r="P379"/>
  <c r="O379"/>
  <c r="Q378"/>
  <c r="P378"/>
  <c r="O378"/>
  <c r="Q376"/>
  <c r="P376"/>
  <c r="O376"/>
  <c r="Q373"/>
  <c r="P373"/>
  <c r="O373"/>
  <c r="Q372"/>
  <c r="P372"/>
  <c r="O372"/>
  <c r="Q371"/>
  <c r="P371"/>
  <c r="O371"/>
  <c r="Q370"/>
  <c r="P370"/>
  <c r="O370"/>
  <c r="Q369"/>
  <c r="P369"/>
  <c r="O369"/>
  <c r="Q368"/>
  <c r="P368"/>
  <c r="O368"/>
  <c r="Q357"/>
  <c r="P357"/>
  <c r="O357"/>
  <c r="Q356"/>
  <c r="P356"/>
  <c r="O356"/>
  <c r="Q355"/>
  <c r="P355"/>
  <c r="O355"/>
  <c r="Q354"/>
  <c r="P354"/>
  <c r="O354"/>
  <c r="Q353"/>
  <c r="P353"/>
  <c r="O353"/>
  <c r="Q352"/>
  <c r="P352"/>
  <c r="O352"/>
  <c r="Q351"/>
  <c r="P351"/>
  <c r="O351"/>
  <c r="Q350"/>
  <c r="P350"/>
  <c r="O350"/>
  <c r="Q349"/>
  <c r="P349"/>
  <c r="O349"/>
  <c r="Q348"/>
  <c r="P348"/>
  <c r="O348"/>
  <c r="Q347"/>
  <c r="P347"/>
  <c r="O347"/>
  <c r="Q346"/>
  <c r="P346"/>
  <c r="O346"/>
  <c r="Q345"/>
  <c r="P345"/>
  <c r="O345"/>
  <c r="Q344"/>
  <c r="P344"/>
  <c r="O344"/>
  <c r="Q343"/>
  <c r="P343"/>
  <c r="O343"/>
  <c r="Q342"/>
  <c r="P342"/>
  <c r="O342"/>
  <c r="Q341"/>
  <c r="P341"/>
  <c r="O341"/>
  <c r="Q340"/>
  <c r="P340"/>
  <c r="O340"/>
  <c r="Q339"/>
  <c r="P339"/>
  <c r="O339"/>
  <c r="Q338"/>
  <c r="P338"/>
  <c r="O338"/>
  <c r="Q337"/>
  <c r="P337"/>
  <c r="O337"/>
  <c r="Q336"/>
  <c r="P336"/>
  <c r="O336"/>
  <c r="Q335"/>
  <c r="P335"/>
  <c r="O335"/>
  <c r="Q334"/>
  <c r="P334"/>
  <c r="O334"/>
  <c r="Q333"/>
  <c r="P333"/>
  <c r="O333"/>
  <c r="Q332"/>
  <c r="P332"/>
  <c r="O332"/>
  <c r="Q331"/>
  <c r="P331"/>
  <c r="O331"/>
  <c r="Q330"/>
  <c r="P330"/>
  <c r="O330"/>
  <c r="Q329"/>
  <c r="P329"/>
  <c r="O329"/>
  <c r="Q328"/>
  <c r="P328"/>
  <c r="O328"/>
  <c r="Q327"/>
  <c r="P327"/>
  <c r="O327"/>
  <c r="Q326"/>
  <c r="P326"/>
  <c r="O326"/>
  <c r="Q325"/>
  <c r="P325"/>
  <c r="O325"/>
  <c r="Q324"/>
  <c r="P324"/>
  <c r="O324"/>
  <c r="Q323"/>
  <c r="P323"/>
  <c r="O323"/>
  <c r="Q322"/>
  <c r="P322"/>
  <c r="O322"/>
  <c r="Q321"/>
  <c r="P321"/>
  <c r="O321"/>
  <c r="Q320"/>
  <c r="P320"/>
  <c r="O320"/>
  <c r="Q319"/>
  <c r="P319"/>
  <c r="O319"/>
  <c r="Q318"/>
  <c r="P318"/>
  <c r="O318"/>
  <c r="Q317"/>
  <c r="P317"/>
  <c r="O317"/>
  <c r="Q316"/>
  <c r="P316"/>
  <c r="O316"/>
  <c r="Q315"/>
  <c r="P315"/>
  <c r="O315"/>
  <c r="Q314"/>
  <c r="P314"/>
  <c r="O314"/>
  <c r="Q313"/>
  <c r="P313"/>
  <c r="O313"/>
  <c r="Q312"/>
  <c r="P312"/>
  <c r="O312"/>
  <c r="Q311"/>
  <c r="P311"/>
  <c r="O311"/>
  <c r="Q310"/>
  <c r="P310"/>
  <c r="O310"/>
  <c r="Q309"/>
  <c r="P309"/>
  <c r="O309"/>
  <c r="Q308"/>
  <c r="P308"/>
  <c r="O308"/>
  <c r="Q307"/>
  <c r="P307"/>
  <c r="O307"/>
  <c r="Q306"/>
  <c r="P306"/>
  <c r="O306"/>
  <c r="Q305"/>
  <c r="P305"/>
  <c r="O305"/>
  <c r="Q304"/>
  <c r="P304"/>
  <c r="O304"/>
  <c r="Q303"/>
  <c r="P303"/>
  <c r="O303"/>
  <c r="Q302"/>
  <c r="P302"/>
  <c r="O302"/>
  <c r="Q301"/>
  <c r="P301"/>
  <c r="O301"/>
  <c r="Q300"/>
  <c r="P300"/>
  <c r="O300"/>
  <c r="Q299"/>
  <c r="P299"/>
  <c r="O299"/>
  <c r="Q298"/>
  <c r="P298"/>
  <c r="O298"/>
  <c r="Q297"/>
  <c r="P297"/>
  <c r="O297"/>
  <c r="Q296"/>
  <c r="P296"/>
  <c r="O296"/>
  <c r="Q295"/>
  <c r="P295"/>
  <c r="O295"/>
  <c r="Q294"/>
  <c r="P294"/>
  <c r="O294"/>
  <c r="Q293"/>
  <c r="P293"/>
  <c r="O293"/>
  <c r="Q292"/>
  <c r="P292"/>
  <c r="O292"/>
  <c r="Q291"/>
  <c r="P291"/>
  <c r="O291"/>
  <c r="Q290"/>
  <c r="P290"/>
  <c r="O290"/>
  <c r="Q289"/>
  <c r="P289"/>
  <c r="O289"/>
  <c r="Q288"/>
  <c r="P288"/>
  <c r="O288"/>
  <c r="Q287"/>
  <c r="P287"/>
  <c r="O287"/>
  <c r="Q286"/>
  <c r="P286"/>
  <c r="O286"/>
  <c r="Q285"/>
  <c r="P285"/>
  <c r="O285"/>
  <c r="Q284"/>
  <c r="P284"/>
  <c r="O284"/>
  <c r="Q283"/>
  <c r="P283"/>
  <c r="O283"/>
  <c r="Q282"/>
  <c r="P282"/>
  <c r="O282"/>
  <c r="Q281"/>
  <c r="P281"/>
  <c r="O281"/>
  <c r="Q280"/>
  <c r="P280"/>
  <c r="O280"/>
  <c r="Q279"/>
  <c r="P279"/>
  <c r="O279"/>
  <c r="Q278"/>
  <c r="P278"/>
  <c r="O278"/>
  <c r="Q277"/>
  <c r="P277"/>
  <c r="O277"/>
  <c r="Q276"/>
  <c r="P276"/>
  <c r="O276"/>
  <c r="Q275"/>
  <c r="P275"/>
  <c r="O275"/>
  <c r="Q274"/>
  <c r="P274"/>
  <c r="O274"/>
  <c r="Q273"/>
  <c r="P273"/>
  <c r="O273"/>
  <c r="Q272"/>
  <c r="P272"/>
  <c r="O272"/>
  <c r="Q271"/>
  <c r="P271"/>
  <c r="O271"/>
  <c r="Q270"/>
  <c r="P270"/>
  <c r="O270"/>
  <c r="Q269"/>
  <c r="P269"/>
  <c r="O269"/>
  <c r="Q268"/>
  <c r="P268"/>
  <c r="O268"/>
  <c r="Q267"/>
  <c r="P267"/>
  <c r="O267"/>
  <c r="Q266"/>
  <c r="P266"/>
  <c r="O266"/>
  <c r="Q265"/>
  <c r="P265"/>
  <c r="O265"/>
  <c r="Q264"/>
  <c r="P264"/>
  <c r="O264"/>
  <c r="Q263"/>
  <c r="P263"/>
  <c r="O263"/>
  <c r="Q262"/>
  <c r="P262"/>
  <c r="O262"/>
  <c r="Q261"/>
  <c r="P261"/>
  <c r="O261"/>
  <c r="Q260"/>
  <c r="P260"/>
  <c r="O260"/>
  <c r="Q259"/>
  <c r="P259"/>
  <c r="O259"/>
  <c r="Q258"/>
  <c r="P258"/>
  <c r="O258"/>
  <c r="Q257"/>
  <c r="P257"/>
  <c r="O257"/>
  <c r="Q256"/>
  <c r="P256"/>
  <c r="O256"/>
  <c r="Q255"/>
  <c r="P255"/>
  <c r="O255"/>
  <c r="Q254"/>
  <c r="P254"/>
  <c r="O254"/>
  <c r="Q253"/>
  <c r="P253"/>
  <c r="O253"/>
  <c r="Q252"/>
  <c r="P252"/>
  <c r="O252"/>
  <c r="Q251"/>
  <c r="P251"/>
  <c r="O251"/>
  <c r="Q250"/>
  <c r="P250"/>
  <c r="O250"/>
  <c r="Q249"/>
  <c r="P249"/>
  <c r="O249"/>
  <c r="Q248"/>
  <c r="P248"/>
  <c r="O248"/>
  <c r="Q247"/>
  <c r="P247"/>
  <c r="O247"/>
  <c r="Q246"/>
  <c r="P246"/>
  <c r="O246"/>
  <c r="Q245"/>
  <c r="P245"/>
  <c r="O245"/>
  <c r="Q244"/>
  <c r="P244"/>
  <c r="O244"/>
  <c r="Q243"/>
  <c r="P243"/>
  <c r="O243"/>
  <c r="Q242"/>
  <c r="P242"/>
  <c r="O242"/>
  <c r="Q241"/>
  <c r="P241"/>
  <c r="O241"/>
  <c r="Q240"/>
  <c r="P240"/>
  <c r="O240"/>
  <c r="Q239"/>
  <c r="P239"/>
  <c r="O239"/>
  <c r="Q238"/>
  <c r="P238"/>
  <c r="O238"/>
  <c r="Q237"/>
  <c r="P237"/>
  <c r="O237"/>
  <c r="Q236"/>
  <c r="P236"/>
  <c r="O236"/>
  <c r="Q235"/>
  <c r="P235"/>
  <c r="O235"/>
  <c r="Q234"/>
  <c r="P234"/>
  <c r="O234"/>
  <c r="Q233"/>
  <c r="P233"/>
  <c r="O233"/>
  <c r="Q232"/>
  <c r="P232"/>
  <c r="O232"/>
  <c r="Q231"/>
  <c r="P231"/>
  <c r="O231"/>
  <c r="Q230"/>
  <c r="P230"/>
  <c r="O230"/>
  <c r="Q229"/>
  <c r="P229"/>
  <c r="O229"/>
  <c r="Q224"/>
  <c r="P224"/>
  <c r="O224"/>
  <c r="Q223"/>
  <c r="P223"/>
  <c r="O223"/>
  <c r="Q222"/>
  <c r="P222"/>
  <c r="O222"/>
  <c r="Q221"/>
  <c r="P221"/>
  <c r="O221"/>
  <c r="Q220"/>
  <c r="P220"/>
  <c r="O220"/>
  <c r="Q217"/>
  <c r="P217"/>
  <c r="O217"/>
  <c r="Q214"/>
  <c r="P214"/>
  <c r="O214"/>
  <c r="Q213"/>
  <c r="P213"/>
  <c r="O213"/>
  <c r="Q206"/>
  <c r="P206"/>
  <c r="O206"/>
  <c r="Q205"/>
  <c r="P205"/>
  <c r="O205"/>
  <c r="Q204"/>
  <c r="P204"/>
  <c r="O204"/>
  <c r="Q203"/>
  <c r="P203"/>
  <c r="O203"/>
  <c r="Q202"/>
  <c r="P202"/>
  <c r="O202"/>
  <c r="Q201"/>
  <c r="P201"/>
  <c r="O201"/>
  <c r="Q200"/>
  <c r="P200"/>
  <c r="O200"/>
  <c r="Q199"/>
  <c r="P199"/>
  <c r="O199"/>
  <c r="Q198"/>
  <c r="P198"/>
  <c r="O198"/>
  <c r="Q194"/>
  <c r="P194"/>
  <c r="O194"/>
  <c r="Q193"/>
  <c r="P193"/>
  <c r="O193"/>
  <c r="Q186"/>
  <c r="P186"/>
  <c r="O186"/>
  <c r="Q185"/>
  <c r="P185"/>
  <c r="O185"/>
  <c r="Q184"/>
  <c r="P184"/>
  <c r="O184"/>
  <c r="Q183"/>
  <c r="P183"/>
  <c r="O183"/>
  <c r="Q182"/>
  <c r="P182"/>
  <c r="O182"/>
  <c r="Q181"/>
  <c r="P181"/>
  <c r="O181"/>
  <c r="Q180"/>
  <c r="P180"/>
  <c r="O180"/>
  <c r="Q179"/>
  <c r="P179"/>
  <c r="O179"/>
  <c r="Q178"/>
  <c r="P178"/>
  <c r="O178"/>
  <c r="Q177"/>
  <c r="P177"/>
  <c r="O177"/>
  <c r="Q176"/>
  <c r="P176"/>
  <c r="O176"/>
  <c r="Q175"/>
  <c r="P175"/>
  <c r="O175"/>
  <c r="Q174"/>
  <c r="P174"/>
  <c r="O174"/>
  <c r="Q173"/>
  <c r="P173"/>
  <c r="O173"/>
  <c r="Q172"/>
  <c r="P172"/>
  <c r="O172"/>
  <c r="Q171"/>
  <c r="P171"/>
  <c r="O171"/>
  <c r="Q170"/>
  <c r="P170"/>
  <c r="O170"/>
  <c r="Q168"/>
  <c r="P168"/>
  <c r="O168"/>
  <c r="Q167"/>
  <c r="P167"/>
  <c r="O167"/>
  <c r="Q166"/>
  <c r="P166"/>
  <c r="O166"/>
  <c r="Q165"/>
  <c r="P165"/>
  <c r="O165"/>
  <c r="Q164"/>
  <c r="P164"/>
  <c r="O164"/>
  <c r="Q163"/>
  <c r="P163"/>
  <c r="O163"/>
  <c r="Q162"/>
  <c r="P162"/>
  <c r="O162"/>
  <c r="Q161"/>
  <c r="P161"/>
  <c r="O161"/>
  <c r="Q160"/>
  <c r="P160"/>
  <c r="O160"/>
  <c r="Q159"/>
  <c r="P159"/>
  <c r="O159"/>
  <c r="Q158"/>
  <c r="P158"/>
  <c r="O158"/>
  <c r="Q157"/>
  <c r="P157"/>
  <c r="O157"/>
  <c r="Q156"/>
  <c r="P156"/>
  <c r="O156"/>
  <c r="Q155"/>
  <c r="P155"/>
  <c r="O155"/>
  <c r="Q154"/>
  <c r="P154"/>
  <c r="O154"/>
  <c r="Q153"/>
  <c r="P153"/>
  <c r="O153"/>
  <c r="Q152"/>
  <c r="P152"/>
  <c r="O152"/>
  <c r="Q151"/>
  <c r="P151"/>
  <c r="O151"/>
  <c r="Q150"/>
  <c r="P150"/>
  <c r="O150"/>
  <c r="Q149"/>
  <c r="P149"/>
  <c r="O149"/>
  <c r="Q148"/>
  <c r="P148"/>
  <c r="O148"/>
  <c r="Q147"/>
  <c r="P147"/>
  <c r="O147"/>
  <c r="Q146"/>
  <c r="P146"/>
  <c r="O146"/>
  <c r="Q145"/>
  <c r="P145"/>
  <c r="O145"/>
  <c r="Q144"/>
  <c r="P144"/>
  <c r="O144"/>
  <c r="Q143"/>
  <c r="P143"/>
  <c r="O143"/>
  <c r="Q142"/>
  <c r="P142"/>
  <c r="O142"/>
  <c r="Q141"/>
  <c r="P141"/>
  <c r="O141"/>
  <c r="Q140"/>
  <c r="P140"/>
  <c r="O140"/>
  <c r="Q139"/>
  <c r="P139"/>
  <c r="O139"/>
  <c r="Q138"/>
  <c r="P138"/>
  <c r="O138"/>
  <c r="Q137"/>
  <c r="P137"/>
  <c r="O137"/>
  <c r="Q136"/>
  <c r="P136"/>
  <c r="O136"/>
  <c r="Q135"/>
  <c r="P135"/>
  <c r="O135"/>
  <c r="Q134"/>
  <c r="P134"/>
  <c r="O134"/>
  <c r="Q133"/>
  <c r="P133"/>
  <c r="O133"/>
  <c r="Q132"/>
  <c r="P132"/>
  <c r="O132"/>
  <c r="Q131"/>
  <c r="P131"/>
  <c r="O131"/>
  <c r="Q130"/>
  <c r="P130"/>
  <c r="O130"/>
  <c r="Q129"/>
  <c r="P129"/>
  <c r="O129"/>
  <c r="Q128"/>
  <c r="P128"/>
  <c r="O128"/>
  <c r="Q127"/>
  <c r="P127"/>
  <c r="O127"/>
  <c r="Q126"/>
  <c r="P126"/>
  <c r="O126"/>
  <c r="Q125"/>
  <c r="P125"/>
  <c r="O125"/>
  <c r="Q124"/>
  <c r="P124"/>
  <c r="O124"/>
  <c r="Q123"/>
  <c r="P123"/>
  <c r="O123"/>
  <c r="Q122"/>
  <c r="P122"/>
  <c r="O122"/>
  <c r="Q121"/>
  <c r="P121"/>
  <c r="O121"/>
  <c r="Q120"/>
  <c r="P120"/>
  <c r="O120"/>
  <c r="Q119"/>
  <c r="P119"/>
  <c r="O119"/>
  <c r="Q118"/>
  <c r="P118"/>
  <c r="O118"/>
  <c r="Q117"/>
  <c r="P117"/>
  <c r="O117"/>
  <c r="Q116"/>
  <c r="P116"/>
  <c r="O116"/>
  <c r="Q115"/>
  <c r="P115"/>
  <c r="O115"/>
  <c r="Q114"/>
  <c r="P114"/>
  <c r="O114"/>
  <c r="Q113"/>
  <c r="P113"/>
  <c r="O113"/>
  <c r="Q112"/>
  <c r="P112"/>
  <c r="O112"/>
  <c r="Q111"/>
  <c r="P111"/>
  <c r="O111"/>
  <c r="Q110"/>
  <c r="P110"/>
  <c r="O110"/>
  <c r="Q109"/>
  <c r="P109"/>
  <c r="O109"/>
  <c r="Q107"/>
  <c r="P107"/>
  <c r="O107"/>
  <c r="Q106"/>
  <c r="P106"/>
  <c r="O106"/>
  <c r="Q100"/>
  <c r="P100"/>
  <c r="O100"/>
  <c r="Q99"/>
  <c r="P99"/>
  <c r="O99"/>
  <c r="Q98"/>
  <c r="P98"/>
  <c r="O98"/>
  <c r="Q97"/>
  <c r="P97"/>
  <c r="O97"/>
  <c r="Q96"/>
  <c r="P96"/>
  <c r="O96"/>
  <c r="Q95"/>
  <c r="P95"/>
  <c r="O95"/>
  <c r="Q94"/>
  <c r="P94"/>
  <c r="O94"/>
  <c r="Q93"/>
  <c r="P93"/>
  <c r="O93"/>
  <c r="Q92"/>
  <c r="P92"/>
  <c r="O92"/>
  <c r="Q91"/>
  <c r="P91"/>
  <c r="O91"/>
  <c r="Q90"/>
  <c r="P90"/>
  <c r="O90"/>
  <c r="Q89"/>
  <c r="P89"/>
  <c r="O89"/>
  <c r="Q87"/>
  <c r="P87"/>
  <c r="O87"/>
  <c r="Q86"/>
  <c r="P86"/>
  <c r="O86"/>
  <c r="Q85"/>
  <c r="P85"/>
  <c r="O85"/>
  <c r="Q84"/>
  <c r="P84"/>
  <c r="O84"/>
  <c r="Q83"/>
  <c r="P83"/>
  <c r="O83"/>
  <c r="Q82"/>
  <c r="P82"/>
  <c r="O82"/>
  <c r="Q81"/>
  <c r="P81"/>
  <c r="O81"/>
  <c r="Q80"/>
  <c r="P80"/>
  <c r="O80"/>
  <c r="Q79"/>
  <c r="P79"/>
  <c r="O79"/>
  <c r="Q78"/>
  <c r="P78"/>
  <c r="O78"/>
  <c r="Q77"/>
  <c r="P77"/>
  <c r="O77"/>
  <c r="Q76"/>
  <c r="P76"/>
  <c r="O76"/>
  <c r="Q75"/>
  <c r="P75"/>
  <c r="O75"/>
  <c r="Q74"/>
  <c r="P74"/>
  <c r="O74"/>
  <c r="Q73"/>
  <c r="P73"/>
  <c r="O73"/>
  <c r="Q72"/>
  <c r="P72"/>
  <c r="O72"/>
  <c r="Q71"/>
  <c r="P71"/>
  <c r="O71"/>
  <c r="Q70"/>
  <c r="P70"/>
  <c r="O70"/>
  <c r="Q69"/>
  <c r="P69"/>
  <c r="O69"/>
  <c r="Q68"/>
  <c r="P68"/>
  <c r="O68"/>
  <c r="Q67"/>
  <c r="P67"/>
  <c r="O67"/>
  <c r="Q66"/>
  <c r="P66"/>
  <c r="O66"/>
  <c r="Q65"/>
  <c r="P65"/>
  <c r="O65"/>
  <c r="Q64"/>
  <c r="P64"/>
  <c r="O64"/>
  <c r="Q63"/>
  <c r="P63"/>
  <c r="O63"/>
  <c r="Q62"/>
  <c r="P62"/>
  <c r="O62"/>
  <c r="Q61"/>
  <c r="P61"/>
  <c r="O61"/>
  <c r="Q60"/>
  <c r="P60"/>
  <c r="O60"/>
  <c r="Q59"/>
  <c r="P59"/>
  <c r="O59"/>
  <c r="Q58"/>
  <c r="P58"/>
  <c r="O58"/>
  <c r="Q57"/>
  <c r="P57"/>
  <c r="O57"/>
  <c r="Q56"/>
  <c r="P56"/>
  <c r="O56"/>
  <c r="Q55"/>
  <c r="P55"/>
  <c r="O55"/>
  <c r="Q54"/>
  <c r="P54"/>
  <c r="O54"/>
  <c r="Q53"/>
  <c r="P53"/>
  <c r="O53"/>
  <c r="Q52"/>
  <c r="P52"/>
  <c r="O52"/>
  <c r="Q51"/>
  <c r="P51"/>
  <c r="O51"/>
  <c r="Q50"/>
  <c r="P50"/>
  <c r="O50"/>
  <c r="Q49"/>
  <c r="P49"/>
  <c r="O49"/>
  <c r="Q48"/>
  <c r="P48"/>
  <c r="O48"/>
  <c r="Q47"/>
  <c r="P47"/>
  <c r="O47"/>
  <c r="Q46"/>
  <c r="P46"/>
  <c r="O46"/>
  <c r="Q45"/>
  <c r="P45"/>
  <c r="O45"/>
  <c r="Q44"/>
  <c r="P44"/>
  <c r="O44"/>
  <c r="Q43"/>
  <c r="P43"/>
  <c r="O43"/>
  <c r="Q42"/>
  <c r="P42"/>
  <c r="O42"/>
  <c r="Q41"/>
  <c r="P41"/>
  <c r="O41"/>
  <c r="Q40"/>
  <c r="P40"/>
  <c r="O40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Q33"/>
  <c r="P33"/>
  <c r="O33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18"/>
  <c r="P18"/>
  <c r="O18"/>
  <c r="Q17"/>
  <c r="P17"/>
  <c r="O17"/>
  <c r="Q16"/>
  <c r="P16"/>
  <c r="O16"/>
  <c r="Q15"/>
  <c r="P15"/>
  <c r="O15"/>
  <c r="F471"/>
  <c r="Q471" s="1"/>
  <c r="E471"/>
  <c r="O471" s="1"/>
  <c r="F470"/>
  <c r="P470" s="1"/>
  <c r="E470"/>
  <c r="O470" s="1"/>
  <c r="F469"/>
  <c r="Q469" s="1"/>
  <c r="E469"/>
  <c r="O469" s="1"/>
  <c r="F468"/>
  <c r="P468" s="1"/>
  <c r="E468"/>
  <c r="O468" s="1"/>
  <c r="F460"/>
  <c r="P460" s="1"/>
  <c r="E460"/>
  <c r="O460" s="1"/>
  <c r="F459"/>
  <c r="Q459" s="1"/>
  <c r="E459"/>
  <c r="O459" s="1"/>
  <c r="F458"/>
  <c r="P458" s="1"/>
  <c r="E458"/>
  <c r="O458" s="1"/>
  <c r="F457"/>
  <c r="Q457" s="1"/>
  <c r="E457"/>
  <c r="O457" s="1"/>
  <c r="F456"/>
  <c r="P456" s="1"/>
  <c r="E456"/>
  <c r="O456" s="1"/>
  <c r="F455"/>
  <c r="Q455" s="1"/>
  <c r="E455"/>
  <c r="O455" s="1"/>
  <c r="F454"/>
  <c r="P454" s="1"/>
  <c r="E454"/>
  <c r="O454" s="1"/>
  <c r="F453"/>
  <c r="Q453" s="1"/>
  <c r="E453"/>
  <c r="O453" s="1"/>
  <c r="F452"/>
  <c r="P452" s="1"/>
  <c r="E452"/>
  <c r="O452" s="1"/>
  <c r="F451"/>
  <c r="Q451" s="1"/>
  <c r="E451"/>
  <c r="O451" s="1"/>
  <c r="F450"/>
  <c r="P450" s="1"/>
  <c r="E450"/>
  <c r="O450" s="1"/>
  <c r="F449"/>
  <c r="Q449" s="1"/>
  <c r="E449"/>
  <c r="O449" s="1"/>
  <c r="F431"/>
  <c r="Q431" s="1"/>
  <c r="E431"/>
  <c r="O431" s="1"/>
  <c r="F418"/>
  <c r="P418" s="1"/>
  <c r="E418"/>
  <c r="O418" s="1"/>
  <c r="F377"/>
  <c r="Q377" s="1"/>
  <c r="E377"/>
  <c r="O377" s="1"/>
  <c r="F375"/>
  <c r="Q375" s="1"/>
  <c r="E375"/>
  <c r="O375" s="1"/>
  <c r="F374"/>
  <c r="P374" s="1"/>
  <c r="E374"/>
  <c r="O374" s="1"/>
  <c r="F367"/>
  <c r="Q367" s="1"/>
  <c r="E367"/>
  <c r="O367" s="1"/>
  <c r="F366"/>
  <c r="P366" s="1"/>
  <c r="E366"/>
  <c r="O366" s="1"/>
  <c r="F365"/>
  <c r="Q365" s="1"/>
  <c r="E365"/>
  <c r="O365" s="1"/>
  <c r="F364"/>
  <c r="P364" s="1"/>
  <c r="E364"/>
  <c r="O364" s="1"/>
  <c r="F363"/>
  <c r="Q363" s="1"/>
  <c r="E363"/>
  <c r="O363" s="1"/>
  <c r="F362"/>
  <c r="P362" s="1"/>
  <c r="E362"/>
  <c r="O362" s="1"/>
  <c r="F361"/>
  <c r="Q361" s="1"/>
  <c r="E361"/>
  <c r="O361" s="1"/>
  <c r="F360"/>
  <c r="P360" s="1"/>
  <c r="E360"/>
  <c r="O360" s="1"/>
  <c r="F359"/>
  <c r="Q359" s="1"/>
  <c r="E359"/>
  <c r="O359" s="1"/>
  <c r="F358"/>
  <c r="P358" s="1"/>
  <c r="E358"/>
  <c r="O358" s="1"/>
  <c r="F228"/>
  <c r="P228" s="1"/>
  <c r="E228"/>
  <c r="O228" s="1"/>
  <c r="F227"/>
  <c r="Q227" s="1"/>
  <c r="E227"/>
  <c r="O227" s="1"/>
  <c r="F226"/>
  <c r="P226" s="1"/>
  <c r="E226"/>
  <c r="O226" s="1"/>
  <c r="F225"/>
  <c r="Q225" s="1"/>
  <c r="E225"/>
  <c r="O225" s="1"/>
  <c r="F219"/>
  <c r="Q219" s="1"/>
  <c r="E219"/>
  <c r="O219" s="1"/>
  <c r="F218"/>
  <c r="P218" s="1"/>
  <c r="E218"/>
  <c r="O218" s="1"/>
  <c r="F216"/>
  <c r="P216" s="1"/>
  <c r="E216"/>
  <c r="O216" s="1"/>
  <c r="F215"/>
  <c r="Q215" s="1"/>
  <c r="E215"/>
  <c r="O215" s="1"/>
  <c r="F212"/>
  <c r="P212" s="1"/>
  <c r="E212"/>
  <c r="O212" s="1"/>
  <c r="F211"/>
  <c r="Q211" s="1"/>
  <c r="E211"/>
  <c r="O211" s="1"/>
  <c r="F210"/>
  <c r="P210" s="1"/>
  <c r="E210"/>
  <c r="O210" s="1"/>
  <c r="F209"/>
  <c r="Q209" s="1"/>
  <c r="E209"/>
  <c r="O209" s="1"/>
  <c r="F208"/>
  <c r="P208" s="1"/>
  <c r="E208"/>
  <c r="O208" s="1"/>
  <c r="F207"/>
  <c r="Q207" s="1"/>
  <c r="E207"/>
  <c r="O207" s="1"/>
  <c r="F197"/>
  <c r="Q197" s="1"/>
  <c r="E197"/>
  <c r="O197" s="1"/>
  <c r="F196"/>
  <c r="P196" s="1"/>
  <c r="E196"/>
  <c r="O196" s="1"/>
  <c r="F195"/>
  <c r="Q195" s="1"/>
  <c r="E195"/>
  <c r="O195" s="1"/>
  <c r="F192"/>
  <c r="P192" s="1"/>
  <c r="E192"/>
  <c r="O192" s="1"/>
  <c r="F191"/>
  <c r="Q191" s="1"/>
  <c r="E191"/>
  <c r="O191" s="1"/>
  <c r="F190"/>
  <c r="P190" s="1"/>
  <c r="E190"/>
  <c r="O190" s="1"/>
  <c r="F189"/>
  <c r="Q189" s="1"/>
  <c r="E189"/>
  <c r="O189" s="1"/>
  <c r="F188"/>
  <c r="P188" s="1"/>
  <c r="E188"/>
  <c r="O188" s="1"/>
  <c r="F187"/>
  <c r="Q187" s="1"/>
  <c r="E187"/>
  <c r="O187" s="1"/>
  <c r="F169"/>
  <c r="Q169" s="1"/>
  <c r="E169"/>
  <c r="O169" s="1"/>
  <c r="F108"/>
  <c r="P108" s="1"/>
  <c r="E108"/>
  <c r="O108" s="1"/>
  <c r="F105"/>
  <c r="Q105" s="1"/>
  <c r="E105"/>
  <c r="O105" s="1"/>
  <c r="F104"/>
  <c r="P104" s="1"/>
  <c r="E104"/>
  <c r="O104" s="1"/>
  <c r="F103"/>
  <c r="Q103" s="1"/>
  <c r="E103"/>
  <c r="O103" s="1"/>
  <c r="F102"/>
  <c r="P102" s="1"/>
  <c r="E102"/>
  <c r="O102" s="1"/>
  <c r="F101"/>
  <c r="Q101" s="1"/>
  <c r="E101"/>
  <c r="O101" s="1"/>
  <c r="F88"/>
  <c r="P88" s="1"/>
  <c r="E88"/>
  <c r="O88" s="1"/>
  <c r="F21"/>
  <c r="Q21" s="1"/>
  <c r="E21"/>
  <c r="O21" s="1"/>
  <c r="F20"/>
  <c r="P20" s="1"/>
  <c r="E20"/>
  <c r="O20" s="1"/>
  <c r="F19"/>
  <c r="Q19" s="1"/>
  <c r="E19"/>
  <c r="O19" s="1"/>
  <c r="F14"/>
  <c r="P14" s="1"/>
  <c r="E14"/>
  <c r="O14" s="1"/>
  <c r="F13"/>
  <c r="Q13" s="1"/>
  <c r="E13"/>
  <c r="O13" s="1"/>
  <c r="F12"/>
  <c r="P12" s="1"/>
  <c r="E12"/>
  <c r="O12" s="1"/>
  <c r="F11"/>
  <c r="Q11" s="1"/>
  <c r="E11"/>
  <c r="O11" s="1"/>
  <c r="F10"/>
  <c r="F560" s="1"/>
  <c r="E10"/>
  <c r="E560" s="1"/>
  <c r="P560" l="1"/>
  <c r="P567" s="1"/>
  <c r="F567"/>
  <c r="O560"/>
  <c r="O567" s="1"/>
  <c r="E567"/>
  <c r="O10"/>
  <c r="Q10"/>
  <c r="P11"/>
  <c r="Q12"/>
  <c r="P13"/>
  <c r="Q14"/>
  <c r="P19"/>
  <c r="Q20"/>
  <c r="P21"/>
  <c r="Q88"/>
  <c r="P101"/>
  <c r="Q102"/>
  <c r="P103"/>
  <c r="Q104"/>
  <c r="P105"/>
  <c r="Q108"/>
  <c r="P169"/>
  <c r="P187"/>
  <c r="Q188"/>
  <c r="P189"/>
  <c r="Q190"/>
  <c r="P191"/>
  <c r="Q192"/>
  <c r="P195"/>
  <c r="Q196"/>
  <c r="P197"/>
  <c r="P207"/>
  <c r="Q208"/>
  <c r="P209"/>
  <c r="Q210"/>
  <c r="P211"/>
  <c r="Q212"/>
  <c r="P215"/>
  <c r="Q216"/>
  <c r="Q218"/>
  <c r="P219"/>
  <c r="P225"/>
  <c r="Q226"/>
  <c r="P227"/>
  <c r="Q228"/>
  <c r="Q358"/>
  <c r="P359"/>
  <c r="Q360"/>
  <c r="P361"/>
  <c r="Q362"/>
  <c r="P363"/>
  <c r="Q364"/>
  <c r="P365"/>
  <c r="Q366"/>
  <c r="P367"/>
  <c r="Q374"/>
  <c r="P375"/>
  <c r="P377"/>
  <c r="Q418"/>
  <c r="P431"/>
  <c r="P449"/>
  <c r="Q450"/>
  <c r="P451"/>
  <c r="Q452"/>
  <c r="P453"/>
  <c r="Q454"/>
  <c r="P455"/>
  <c r="Q456"/>
  <c r="P457"/>
  <c r="Q458"/>
  <c r="P459"/>
  <c r="Q460"/>
  <c r="Q468"/>
  <c r="P469"/>
  <c r="Q470"/>
  <c r="P471"/>
  <c r="Q560"/>
  <c r="Q567" s="1"/>
  <c r="N560"/>
  <c r="N567" s="1"/>
  <c r="P10"/>
  <c r="M560"/>
  <c r="M567" s="1"/>
  <c r="L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M51"/>
  <c r="N51"/>
  <c r="L52"/>
  <c r="M52"/>
  <c r="N52"/>
  <c r="L53"/>
  <c r="M53"/>
  <c r="N53"/>
  <c r="L54"/>
  <c r="M54"/>
  <c r="N54"/>
  <c r="L55"/>
  <c r="M55"/>
  <c r="N55"/>
  <c r="L56"/>
  <c r="M56"/>
  <c r="N56"/>
  <c r="L57"/>
  <c r="M57"/>
  <c r="N57"/>
  <c r="L58"/>
  <c r="M58"/>
  <c r="N58"/>
  <c r="L59"/>
  <c r="M59"/>
  <c r="N59"/>
  <c r="L60"/>
  <c r="M60"/>
  <c r="N60"/>
  <c r="L61"/>
  <c r="M61"/>
  <c r="N61"/>
  <c r="L62"/>
  <c r="M62"/>
  <c r="N62"/>
  <c r="L63"/>
  <c r="M63"/>
  <c r="N63"/>
  <c r="L64"/>
  <c r="M64"/>
  <c r="N64"/>
  <c r="L65"/>
  <c r="M65"/>
  <c r="N65"/>
  <c r="L66"/>
  <c r="M66"/>
  <c r="N66"/>
  <c r="L67"/>
  <c r="M67"/>
  <c r="N67"/>
  <c r="L68"/>
  <c r="M68"/>
  <c r="N68"/>
  <c r="L69"/>
  <c r="M69"/>
  <c r="N69"/>
  <c r="L70"/>
  <c r="M70"/>
  <c r="N70"/>
  <c r="L71"/>
  <c r="M71"/>
  <c r="N71"/>
  <c r="L72"/>
  <c r="M72"/>
  <c r="N72"/>
  <c r="L73"/>
  <c r="M73"/>
  <c r="N73"/>
  <c r="L74"/>
  <c r="M74"/>
  <c r="N74"/>
  <c r="L75"/>
  <c r="M75"/>
  <c r="N75"/>
  <c r="L76"/>
  <c r="M76"/>
  <c r="N76"/>
  <c r="L77"/>
  <c r="M77"/>
  <c r="N77"/>
  <c r="L78"/>
  <c r="M78"/>
  <c r="N78"/>
  <c r="L79"/>
  <c r="M79"/>
  <c r="N79"/>
  <c r="L80"/>
  <c r="M80"/>
  <c r="N80"/>
  <c r="L81"/>
  <c r="M81"/>
  <c r="N81"/>
  <c r="L82"/>
  <c r="M82"/>
  <c r="N82"/>
  <c r="L83"/>
  <c r="M83"/>
  <c r="N83"/>
  <c r="L84"/>
  <c r="M84"/>
  <c r="N84"/>
  <c r="L85"/>
  <c r="M85"/>
  <c r="N85"/>
  <c r="L86"/>
  <c r="M86"/>
  <c r="N86"/>
  <c r="L87"/>
  <c r="M87"/>
  <c r="N87"/>
  <c r="L88"/>
  <c r="M88"/>
  <c r="N88"/>
  <c r="L89"/>
  <c r="M89"/>
  <c r="N89"/>
  <c r="L90"/>
  <c r="M90"/>
  <c r="N90"/>
  <c r="L91"/>
  <c r="M91"/>
  <c r="N91"/>
  <c r="L92"/>
  <c r="M92"/>
  <c r="N92"/>
  <c r="L93"/>
  <c r="M93"/>
  <c r="N93"/>
  <c r="L94"/>
  <c r="M94"/>
  <c r="N94"/>
  <c r="L95"/>
  <c r="M95"/>
  <c r="N95"/>
  <c r="L96"/>
  <c r="M96"/>
  <c r="N96"/>
  <c r="L97"/>
  <c r="M97"/>
  <c r="N97"/>
  <c r="L98"/>
  <c r="M98"/>
  <c r="N98"/>
  <c r="L99"/>
  <c r="M99"/>
  <c r="N99"/>
  <c r="L100"/>
  <c r="M100"/>
  <c r="N100"/>
  <c r="L101"/>
  <c r="M101"/>
  <c r="N101"/>
  <c r="L102"/>
  <c r="M102"/>
  <c r="N102"/>
  <c r="L103"/>
  <c r="M103"/>
  <c r="N103"/>
  <c r="L104"/>
  <c r="M104"/>
  <c r="N104"/>
  <c r="L105"/>
  <c r="M105"/>
  <c r="N105"/>
  <c r="L106"/>
  <c r="M106"/>
  <c r="N106"/>
  <c r="L107"/>
  <c r="M107"/>
  <c r="N107"/>
  <c r="L108"/>
  <c r="M108"/>
  <c r="N108"/>
  <c r="L109"/>
  <c r="M109"/>
  <c r="N109"/>
  <c r="L110"/>
  <c r="M110"/>
  <c r="N110"/>
  <c r="L111"/>
  <c r="M111"/>
  <c r="N111"/>
  <c r="L112"/>
  <c r="M112"/>
  <c r="N112"/>
  <c r="L113"/>
  <c r="M113"/>
  <c r="N113"/>
  <c r="L114"/>
  <c r="M114"/>
  <c r="N114"/>
  <c r="L115"/>
  <c r="M115"/>
  <c r="N115"/>
  <c r="L116"/>
  <c r="M116"/>
  <c r="N116"/>
  <c r="L117"/>
  <c r="M117"/>
  <c r="N117"/>
  <c r="L118"/>
  <c r="M118"/>
  <c r="N118"/>
  <c r="L119"/>
  <c r="M119"/>
  <c r="N119"/>
  <c r="L120"/>
  <c r="M120"/>
  <c r="N120"/>
  <c r="L121"/>
  <c r="M121"/>
  <c r="N121"/>
  <c r="L122"/>
  <c r="M122"/>
  <c r="N122"/>
  <c r="L123"/>
  <c r="M123"/>
  <c r="N123"/>
  <c r="L124"/>
  <c r="M124"/>
  <c r="N124"/>
  <c r="L125"/>
  <c r="M125"/>
  <c r="N125"/>
  <c r="L126"/>
  <c r="M126"/>
  <c r="N126"/>
  <c r="L127"/>
  <c r="M127"/>
  <c r="N127"/>
  <c r="L128"/>
  <c r="M128"/>
  <c r="N128"/>
  <c r="L129"/>
  <c r="M129"/>
  <c r="N129"/>
  <c r="L130"/>
  <c r="M130"/>
  <c r="N130"/>
  <c r="L131"/>
  <c r="M131"/>
  <c r="N131"/>
  <c r="L132"/>
  <c r="M132"/>
  <c r="N132"/>
  <c r="L133"/>
  <c r="M133"/>
  <c r="N133"/>
  <c r="L134"/>
  <c r="M134"/>
  <c r="N134"/>
  <c r="L135"/>
  <c r="M135"/>
  <c r="N135"/>
  <c r="L136"/>
  <c r="M136"/>
  <c r="N136"/>
  <c r="L137"/>
  <c r="M137"/>
  <c r="N137"/>
  <c r="L138"/>
  <c r="M138"/>
  <c r="N138"/>
  <c r="L139"/>
  <c r="M139"/>
  <c r="N139"/>
  <c r="L140"/>
  <c r="M140"/>
  <c r="N140"/>
  <c r="L141"/>
  <c r="M141"/>
  <c r="N141"/>
  <c r="L142"/>
  <c r="M142"/>
  <c r="N142"/>
  <c r="L143"/>
  <c r="M143"/>
  <c r="N143"/>
  <c r="L144"/>
  <c r="M144"/>
  <c r="N144"/>
  <c r="L145"/>
  <c r="M145"/>
  <c r="N145"/>
  <c r="L146"/>
  <c r="M146"/>
  <c r="N146"/>
  <c r="L147"/>
  <c r="M147"/>
  <c r="N147"/>
  <c r="L148"/>
  <c r="M148"/>
  <c r="N148"/>
  <c r="L149"/>
  <c r="M149"/>
  <c r="N149"/>
  <c r="L150"/>
  <c r="M150"/>
  <c r="N150"/>
  <c r="L151"/>
  <c r="M151"/>
  <c r="N151"/>
  <c r="L152"/>
  <c r="M152"/>
  <c r="N152"/>
  <c r="L153"/>
  <c r="M153"/>
  <c r="N153"/>
  <c r="L154"/>
  <c r="M154"/>
  <c r="N154"/>
  <c r="L155"/>
  <c r="M155"/>
  <c r="N155"/>
  <c r="L156"/>
  <c r="M156"/>
  <c r="N156"/>
  <c r="L157"/>
  <c r="M157"/>
  <c r="N157"/>
  <c r="L158"/>
  <c r="M158"/>
  <c r="N158"/>
  <c r="L159"/>
  <c r="M159"/>
  <c r="N159"/>
  <c r="L160"/>
  <c r="M160"/>
  <c r="N160"/>
  <c r="L161"/>
  <c r="M161"/>
  <c r="N161"/>
  <c r="L162"/>
  <c r="M162"/>
  <c r="N162"/>
  <c r="L163"/>
  <c r="M163"/>
  <c r="N163"/>
  <c r="L164"/>
  <c r="M164"/>
  <c r="N164"/>
  <c r="L165"/>
  <c r="M165"/>
  <c r="N165"/>
  <c r="L166"/>
  <c r="M166"/>
  <c r="N166"/>
  <c r="L167"/>
  <c r="M167"/>
  <c r="N167"/>
  <c r="L168"/>
  <c r="M168"/>
  <c r="N168"/>
  <c r="L169"/>
  <c r="M169"/>
  <c r="N169"/>
  <c r="L170"/>
  <c r="M170"/>
  <c r="N170"/>
  <c r="L171"/>
  <c r="M171"/>
  <c r="N171"/>
  <c r="L172"/>
  <c r="M172"/>
  <c r="N172"/>
  <c r="L173"/>
  <c r="M173"/>
  <c r="N173"/>
  <c r="L174"/>
  <c r="M174"/>
  <c r="N174"/>
  <c r="L175"/>
  <c r="M175"/>
  <c r="N175"/>
  <c r="L176"/>
  <c r="M176"/>
  <c r="N176"/>
  <c r="L177"/>
  <c r="M177"/>
  <c r="N177"/>
  <c r="L178"/>
  <c r="M178"/>
  <c r="N178"/>
  <c r="L179"/>
  <c r="M179"/>
  <c r="N179"/>
  <c r="L180"/>
  <c r="M180"/>
  <c r="N180"/>
  <c r="L181"/>
  <c r="M181"/>
  <c r="N181"/>
  <c r="L182"/>
  <c r="M182"/>
  <c r="N182"/>
  <c r="L183"/>
  <c r="M183"/>
  <c r="N183"/>
  <c r="L184"/>
  <c r="M184"/>
  <c r="N184"/>
  <c r="L185"/>
  <c r="M185"/>
  <c r="N185"/>
  <c r="L186"/>
  <c r="M186"/>
  <c r="N186"/>
  <c r="L187"/>
  <c r="M187"/>
  <c r="N187"/>
  <c r="L188"/>
  <c r="M188"/>
  <c r="N188"/>
  <c r="L189"/>
  <c r="M189"/>
  <c r="N189"/>
  <c r="L190"/>
  <c r="M190"/>
  <c r="N190"/>
  <c r="L191"/>
  <c r="M191"/>
  <c r="N191"/>
  <c r="L192"/>
  <c r="M192"/>
  <c r="N192"/>
  <c r="L193"/>
  <c r="M193"/>
  <c r="N193"/>
  <c r="L194"/>
  <c r="M194"/>
  <c r="N194"/>
  <c r="L195"/>
  <c r="M195"/>
  <c r="N195"/>
  <c r="L196"/>
  <c r="M196"/>
  <c r="N196"/>
  <c r="L197"/>
  <c r="M197"/>
  <c r="N197"/>
  <c r="L198"/>
  <c r="M198"/>
  <c r="N198"/>
  <c r="L199"/>
  <c r="M199"/>
  <c r="N199"/>
  <c r="L200"/>
  <c r="M200"/>
  <c r="N200"/>
  <c r="L201"/>
  <c r="M201"/>
  <c r="N201"/>
  <c r="L202"/>
  <c r="M202"/>
  <c r="N202"/>
  <c r="L203"/>
  <c r="M203"/>
  <c r="N203"/>
  <c r="L204"/>
  <c r="M204"/>
  <c r="N204"/>
  <c r="L205"/>
  <c r="M205"/>
  <c r="N205"/>
  <c r="L206"/>
  <c r="M206"/>
  <c r="N206"/>
  <c r="L207"/>
  <c r="M207"/>
  <c r="N207"/>
  <c r="L208"/>
  <c r="M208"/>
  <c r="N208"/>
  <c r="L209"/>
  <c r="M209"/>
  <c r="N209"/>
  <c r="L210"/>
  <c r="M210"/>
  <c r="N210"/>
  <c r="L211"/>
  <c r="M211"/>
  <c r="N211"/>
  <c r="L212"/>
  <c r="M212"/>
  <c r="N212"/>
  <c r="L213"/>
  <c r="M213"/>
  <c r="N213"/>
  <c r="L214"/>
  <c r="M214"/>
  <c r="N214"/>
  <c r="L215"/>
  <c r="M215"/>
  <c r="N215"/>
  <c r="L216"/>
  <c r="M216"/>
  <c r="N216"/>
  <c r="L217"/>
  <c r="M217"/>
  <c r="N217"/>
  <c r="L218"/>
  <c r="M218"/>
  <c r="N218"/>
  <c r="L219"/>
  <c r="M219"/>
  <c r="N219"/>
  <c r="L220"/>
  <c r="M220"/>
  <c r="N220"/>
  <c r="L221"/>
  <c r="M221"/>
  <c r="N221"/>
  <c r="L222"/>
  <c r="M222"/>
  <c r="N222"/>
  <c r="L223"/>
  <c r="M223"/>
  <c r="N223"/>
  <c r="L224"/>
  <c r="M224"/>
  <c r="N224"/>
  <c r="L225"/>
  <c r="M225"/>
  <c r="N225"/>
  <c r="L226"/>
  <c r="M226"/>
  <c r="N226"/>
  <c r="L227"/>
  <c r="M227"/>
  <c r="N227"/>
  <c r="L228"/>
  <c r="M228"/>
  <c r="N228"/>
  <c r="L229"/>
  <c r="M229"/>
  <c r="N229"/>
  <c r="L230"/>
  <c r="M230"/>
  <c r="N230"/>
  <c r="L231"/>
  <c r="M231"/>
  <c r="N231"/>
  <c r="L232"/>
  <c r="M232"/>
  <c r="N232"/>
  <c r="L233"/>
  <c r="M233"/>
  <c r="N233"/>
  <c r="L234"/>
  <c r="M234"/>
  <c r="N234"/>
  <c r="L235"/>
  <c r="M235"/>
  <c r="N235"/>
  <c r="L236"/>
  <c r="M236"/>
  <c r="N236"/>
  <c r="L237"/>
  <c r="M237"/>
  <c r="N237"/>
  <c r="L238"/>
  <c r="M238"/>
  <c r="N238"/>
  <c r="L239"/>
  <c r="M239"/>
  <c r="N239"/>
  <c r="L240"/>
  <c r="M240"/>
  <c r="N240"/>
  <c r="L241"/>
  <c r="M241"/>
  <c r="N241"/>
  <c r="L242"/>
  <c r="M242"/>
  <c r="N242"/>
  <c r="L243"/>
  <c r="M243"/>
  <c r="N243"/>
  <c r="L244"/>
  <c r="M244"/>
  <c r="N244"/>
  <c r="L245"/>
  <c r="M245"/>
  <c r="N245"/>
  <c r="L246"/>
  <c r="M246"/>
  <c r="N246"/>
  <c r="L247"/>
  <c r="M247"/>
  <c r="N247"/>
  <c r="L248"/>
  <c r="M248"/>
  <c r="N248"/>
  <c r="L249"/>
  <c r="M249"/>
  <c r="N249"/>
  <c r="L250"/>
  <c r="M250"/>
  <c r="N250"/>
  <c r="L251"/>
  <c r="M251"/>
  <c r="N251"/>
  <c r="L252"/>
  <c r="M252"/>
  <c r="N252"/>
  <c r="L253"/>
  <c r="M253"/>
  <c r="N253"/>
  <c r="L254"/>
  <c r="M254"/>
  <c r="N254"/>
  <c r="L255"/>
  <c r="M255"/>
  <c r="N255"/>
  <c r="L256"/>
  <c r="M256"/>
  <c r="N256"/>
  <c r="L257"/>
  <c r="M257"/>
  <c r="N257"/>
  <c r="L258"/>
  <c r="M258"/>
  <c r="N258"/>
  <c r="L259"/>
  <c r="M259"/>
  <c r="N259"/>
  <c r="L260"/>
  <c r="M260"/>
  <c r="N260"/>
  <c r="L261"/>
  <c r="M261"/>
  <c r="N261"/>
  <c r="L262"/>
  <c r="M262"/>
  <c r="N262"/>
  <c r="L263"/>
  <c r="M263"/>
  <c r="N263"/>
  <c r="L264"/>
  <c r="M264"/>
  <c r="N264"/>
  <c r="L265"/>
  <c r="M265"/>
  <c r="N265"/>
  <c r="L266"/>
  <c r="M266"/>
  <c r="N266"/>
  <c r="L267"/>
  <c r="M267"/>
  <c r="N267"/>
  <c r="L268"/>
  <c r="M268"/>
  <c r="N268"/>
  <c r="L269"/>
  <c r="M269"/>
  <c r="N269"/>
  <c r="L270"/>
  <c r="M270"/>
  <c r="N270"/>
  <c r="L271"/>
  <c r="M271"/>
  <c r="N271"/>
  <c r="L272"/>
  <c r="M272"/>
  <c r="N272"/>
  <c r="L273"/>
  <c r="M273"/>
  <c r="N273"/>
  <c r="L274"/>
  <c r="M274"/>
  <c r="N274"/>
  <c r="L275"/>
  <c r="M275"/>
  <c r="N275"/>
  <c r="L276"/>
  <c r="M276"/>
  <c r="N276"/>
  <c r="L277"/>
  <c r="M277"/>
  <c r="N277"/>
  <c r="L278"/>
  <c r="M278"/>
  <c r="N278"/>
  <c r="L279"/>
  <c r="M279"/>
  <c r="N279"/>
  <c r="L280"/>
  <c r="M280"/>
  <c r="N280"/>
  <c r="L281"/>
  <c r="M281"/>
  <c r="N281"/>
  <c r="L282"/>
  <c r="M282"/>
  <c r="N282"/>
  <c r="L283"/>
  <c r="M283"/>
  <c r="N283"/>
  <c r="L284"/>
  <c r="M284"/>
  <c r="N284"/>
  <c r="L285"/>
  <c r="M285"/>
  <c r="N285"/>
  <c r="L286"/>
  <c r="M286"/>
  <c r="N286"/>
  <c r="L287"/>
  <c r="M287"/>
  <c r="N287"/>
  <c r="L288"/>
  <c r="M288"/>
  <c r="N288"/>
  <c r="L289"/>
  <c r="M289"/>
  <c r="N289"/>
  <c r="L290"/>
  <c r="M290"/>
  <c r="N290"/>
  <c r="L291"/>
  <c r="M291"/>
  <c r="N291"/>
  <c r="L292"/>
  <c r="M292"/>
  <c r="N292"/>
  <c r="L293"/>
  <c r="M293"/>
  <c r="N293"/>
  <c r="L294"/>
  <c r="M294"/>
  <c r="N294"/>
  <c r="L295"/>
  <c r="M295"/>
  <c r="N295"/>
  <c r="L296"/>
  <c r="M296"/>
  <c r="N296"/>
  <c r="L297"/>
  <c r="M297"/>
  <c r="N297"/>
  <c r="L298"/>
  <c r="M298"/>
  <c r="N298"/>
  <c r="L299"/>
  <c r="M299"/>
  <c r="N299"/>
  <c r="L300"/>
  <c r="M300"/>
  <c r="N300"/>
  <c r="L301"/>
  <c r="M301"/>
  <c r="N301"/>
  <c r="L302"/>
  <c r="M302"/>
  <c r="N302"/>
  <c r="L303"/>
  <c r="M303"/>
  <c r="N303"/>
  <c r="L304"/>
  <c r="M304"/>
  <c r="N304"/>
  <c r="L305"/>
  <c r="M305"/>
  <c r="N305"/>
  <c r="L306"/>
  <c r="M306"/>
  <c r="N306"/>
  <c r="L307"/>
  <c r="M307"/>
  <c r="N307"/>
  <c r="L308"/>
  <c r="M308"/>
  <c r="N308"/>
  <c r="L309"/>
  <c r="M309"/>
  <c r="N309"/>
  <c r="L310"/>
  <c r="M310"/>
  <c r="N310"/>
  <c r="L311"/>
  <c r="M311"/>
  <c r="N311"/>
  <c r="L312"/>
  <c r="M312"/>
  <c r="N312"/>
  <c r="L313"/>
  <c r="M313"/>
  <c r="N313"/>
  <c r="L314"/>
  <c r="M314"/>
  <c r="N314"/>
  <c r="L315"/>
  <c r="M315"/>
  <c r="N315"/>
  <c r="L316"/>
  <c r="M316"/>
  <c r="N316"/>
  <c r="L317"/>
  <c r="M317"/>
  <c r="N317"/>
  <c r="L318"/>
  <c r="M318"/>
  <c r="N318"/>
  <c r="L319"/>
  <c r="M319"/>
  <c r="N319"/>
  <c r="L320"/>
  <c r="M320"/>
  <c r="N320"/>
  <c r="L321"/>
  <c r="M321"/>
  <c r="N321"/>
  <c r="L322"/>
  <c r="M322"/>
  <c r="N322"/>
  <c r="L323"/>
  <c r="M323"/>
  <c r="N323"/>
  <c r="L324"/>
  <c r="M324"/>
  <c r="N324"/>
  <c r="L325"/>
  <c r="M325"/>
  <c r="N325"/>
  <c r="L326"/>
  <c r="M326"/>
  <c r="N326"/>
  <c r="L327"/>
  <c r="M327"/>
  <c r="N327"/>
  <c r="L328"/>
  <c r="M328"/>
  <c r="N328"/>
  <c r="L329"/>
  <c r="M329"/>
  <c r="N329"/>
  <c r="L330"/>
  <c r="M330"/>
  <c r="N330"/>
  <c r="L331"/>
  <c r="M331"/>
  <c r="N331"/>
  <c r="L332"/>
  <c r="M332"/>
  <c r="N332"/>
  <c r="L333"/>
  <c r="M333"/>
  <c r="N333"/>
  <c r="L334"/>
  <c r="M334"/>
  <c r="N334"/>
  <c r="L335"/>
  <c r="M335"/>
  <c r="N335"/>
  <c r="L336"/>
  <c r="M336"/>
  <c r="N336"/>
  <c r="L337"/>
  <c r="M337"/>
  <c r="N337"/>
  <c r="L338"/>
  <c r="M338"/>
  <c r="N338"/>
  <c r="L339"/>
  <c r="M339"/>
  <c r="N339"/>
  <c r="L340"/>
  <c r="M340"/>
  <c r="N340"/>
  <c r="L341"/>
  <c r="M341"/>
  <c r="N341"/>
  <c r="L342"/>
  <c r="M342"/>
  <c r="N342"/>
  <c r="L343"/>
  <c r="M343"/>
  <c r="N343"/>
  <c r="L344"/>
  <c r="M344"/>
  <c r="N344"/>
  <c r="L345"/>
  <c r="M345"/>
  <c r="N345"/>
  <c r="L346"/>
  <c r="M346"/>
  <c r="N346"/>
  <c r="L347"/>
  <c r="M347"/>
  <c r="N347"/>
  <c r="L348"/>
  <c r="M348"/>
  <c r="N348"/>
  <c r="L349"/>
  <c r="M349"/>
  <c r="N349"/>
  <c r="L350"/>
  <c r="M350"/>
  <c r="N350"/>
  <c r="L351"/>
  <c r="M351"/>
  <c r="N351"/>
  <c r="L352"/>
  <c r="M352"/>
  <c r="N352"/>
  <c r="L353"/>
  <c r="M353"/>
  <c r="N353"/>
  <c r="L354"/>
  <c r="M354"/>
  <c r="N354"/>
  <c r="L355"/>
  <c r="M355"/>
  <c r="N355"/>
  <c r="L356"/>
  <c r="M356"/>
  <c r="N356"/>
  <c r="L357"/>
  <c r="M357"/>
  <c r="N357"/>
  <c r="L358"/>
  <c r="M358"/>
  <c r="N358"/>
  <c r="L359"/>
  <c r="M359"/>
  <c r="N359"/>
  <c r="L360"/>
  <c r="M360"/>
  <c r="N360"/>
  <c r="L361"/>
  <c r="M361"/>
  <c r="N361"/>
  <c r="L362"/>
  <c r="M362"/>
  <c r="N362"/>
  <c r="L363"/>
  <c r="M363"/>
  <c r="N363"/>
  <c r="L364"/>
  <c r="M364"/>
  <c r="N364"/>
  <c r="L365"/>
  <c r="M365"/>
  <c r="N365"/>
  <c r="L366"/>
  <c r="M366"/>
  <c r="N366"/>
  <c r="L367"/>
  <c r="M367"/>
  <c r="N367"/>
  <c r="L368"/>
  <c r="M368"/>
  <c r="N368"/>
  <c r="L369"/>
  <c r="M369"/>
  <c r="N369"/>
  <c r="L370"/>
  <c r="M370"/>
  <c r="N370"/>
  <c r="L371"/>
  <c r="M371"/>
  <c r="N371"/>
  <c r="L372"/>
  <c r="M372"/>
  <c r="N372"/>
  <c r="L373"/>
  <c r="M373"/>
  <c r="N373"/>
  <c r="L374"/>
  <c r="M374"/>
  <c r="N374"/>
  <c r="L375"/>
  <c r="M375"/>
  <c r="N375"/>
  <c r="L376"/>
  <c r="M376"/>
  <c r="N376"/>
  <c r="L377"/>
  <c r="M377"/>
  <c r="N377"/>
  <c r="L378"/>
  <c r="M378"/>
  <c r="N378"/>
  <c r="L379"/>
  <c r="M379"/>
  <c r="N379"/>
  <c r="L380"/>
  <c r="M380"/>
  <c r="N380"/>
  <c r="L381"/>
  <c r="M381"/>
  <c r="N381"/>
  <c r="L382"/>
  <c r="M382"/>
  <c r="N382"/>
  <c r="L383"/>
  <c r="M383"/>
  <c r="N383"/>
  <c r="L384"/>
  <c r="M384"/>
  <c r="N384"/>
  <c r="L385"/>
  <c r="M385"/>
  <c r="N385"/>
  <c r="L386"/>
  <c r="M386"/>
  <c r="N386"/>
  <c r="L387"/>
  <c r="M387"/>
  <c r="N387"/>
  <c r="L388"/>
  <c r="M388"/>
  <c r="N388"/>
  <c r="L389"/>
  <c r="M389"/>
  <c r="N389"/>
  <c r="L390"/>
  <c r="M390"/>
  <c r="N390"/>
  <c r="L391"/>
  <c r="M391"/>
  <c r="N391"/>
  <c r="L392"/>
  <c r="M392"/>
  <c r="N392"/>
  <c r="L393"/>
  <c r="M393"/>
  <c r="N393"/>
  <c r="L394"/>
  <c r="M394"/>
  <c r="N394"/>
  <c r="L395"/>
  <c r="M395"/>
  <c r="N395"/>
  <c r="L396"/>
  <c r="M396"/>
  <c r="N396"/>
  <c r="L397"/>
  <c r="M397"/>
  <c r="N397"/>
  <c r="L398"/>
  <c r="M398"/>
  <c r="N398"/>
  <c r="L399"/>
  <c r="M399"/>
  <c r="N399"/>
  <c r="L400"/>
  <c r="M400"/>
  <c r="N400"/>
  <c r="L401"/>
  <c r="M401"/>
  <c r="N401"/>
  <c r="L402"/>
  <c r="M402"/>
  <c r="N402"/>
  <c r="L403"/>
  <c r="M403"/>
  <c r="N403"/>
  <c r="L404"/>
  <c r="M404"/>
  <c r="N404"/>
  <c r="L405"/>
  <c r="M405"/>
  <c r="N405"/>
  <c r="L406"/>
  <c r="M406"/>
  <c r="N406"/>
  <c r="L407"/>
  <c r="M407"/>
  <c r="N407"/>
  <c r="L408"/>
  <c r="M408"/>
  <c r="N408"/>
  <c r="L409"/>
  <c r="M409"/>
  <c r="N409"/>
  <c r="L410"/>
  <c r="M410"/>
  <c r="N410"/>
  <c r="L411"/>
  <c r="M411"/>
  <c r="N411"/>
  <c r="L412"/>
  <c r="M412"/>
  <c r="N412"/>
  <c r="L413"/>
  <c r="M413"/>
  <c r="N413"/>
  <c r="L414"/>
  <c r="M414"/>
  <c r="N414"/>
  <c r="L415"/>
  <c r="M415"/>
  <c r="N415"/>
  <c r="L416"/>
  <c r="M416"/>
  <c r="N416"/>
  <c r="L417"/>
  <c r="M417"/>
  <c r="N417"/>
  <c r="L418"/>
  <c r="M418"/>
  <c r="N418"/>
  <c r="L419"/>
  <c r="M419"/>
  <c r="N419"/>
  <c r="L420"/>
  <c r="M420"/>
  <c r="N420"/>
  <c r="L421"/>
  <c r="M421"/>
  <c r="N421"/>
  <c r="L422"/>
  <c r="M422"/>
  <c r="N422"/>
  <c r="L423"/>
  <c r="M423"/>
  <c r="N423"/>
  <c r="L424"/>
  <c r="M424"/>
  <c r="N424"/>
  <c r="L425"/>
  <c r="M425"/>
  <c r="N425"/>
  <c r="L426"/>
  <c r="M426"/>
  <c r="N426"/>
  <c r="L427"/>
  <c r="M427"/>
  <c r="N427"/>
  <c r="L428"/>
  <c r="M428"/>
  <c r="N428"/>
  <c r="L429"/>
  <c r="M429"/>
  <c r="N429"/>
  <c r="L430"/>
  <c r="M430"/>
  <c r="N430"/>
  <c r="L431"/>
  <c r="M431"/>
  <c r="N431"/>
  <c r="L432"/>
  <c r="M432"/>
  <c r="N432"/>
  <c r="L433"/>
  <c r="M433"/>
  <c r="N433"/>
  <c r="L434"/>
  <c r="M434"/>
  <c r="N434"/>
  <c r="L435"/>
  <c r="M435"/>
  <c r="N435"/>
  <c r="L436"/>
  <c r="M436"/>
  <c r="N436"/>
  <c r="L437"/>
  <c r="M437"/>
  <c r="N437"/>
  <c r="L438"/>
  <c r="M438"/>
  <c r="N438"/>
  <c r="L439"/>
  <c r="M439"/>
  <c r="N439"/>
  <c r="L440"/>
  <c r="M440"/>
  <c r="N440"/>
  <c r="L441"/>
  <c r="M441"/>
  <c r="N441"/>
  <c r="L442"/>
  <c r="M442"/>
  <c r="N442"/>
  <c r="L443"/>
  <c r="M443"/>
  <c r="N443"/>
  <c r="L444"/>
  <c r="M444"/>
  <c r="N444"/>
  <c r="L445"/>
  <c r="M445"/>
  <c r="N445"/>
  <c r="L446"/>
  <c r="M446"/>
  <c r="N446"/>
  <c r="L447"/>
  <c r="M447"/>
  <c r="N447"/>
  <c r="L448"/>
  <c r="M448"/>
  <c r="N448"/>
  <c r="L449"/>
  <c r="M449"/>
  <c r="N449"/>
  <c r="L450"/>
  <c r="M450"/>
  <c r="N450"/>
  <c r="L451"/>
  <c r="M451"/>
  <c r="N451"/>
  <c r="L452"/>
  <c r="M452"/>
  <c r="N452"/>
  <c r="L453"/>
  <c r="M453"/>
  <c r="N453"/>
  <c r="L454"/>
  <c r="M454"/>
  <c r="N454"/>
  <c r="L455"/>
  <c r="M455"/>
  <c r="N455"/>
  <c r="L456"/>
  <c r="M456"/>
  <c r="N456"/>
  <c r="L457"/>
  <c r="M457"/>
  <c r="N457"/>
  <c r="L458"/>
  <c r="M458"/>
  <c r="N458"/>
  <c r="L459"/>
  <c r="M459"/>
  <c r="N459"/>
  <c r="L460"/>
  <c r="M460"/>
  <c r="N460"/>
  <c r="L461"/>
  <c r="M461"/>
  <c r="N461"/>
  <c r="L462"/>
  <c r="M462"/>
  <c r="N462"/>
  <c r="L463"/>
  <c r="M463"/>
  <c r="N463"/>
  <c r="L464"/>
  <c r="M464"/>
  <c r="N464"/>
  <c r="L465"/>
  <c r="M465"/>
  <c r="N465"/>
  <c r="L466"/>
  <c r="M466"/>
  <c r="N466"/>
  <c r="L467"/>
  <c r="M467"/>
  <c r="N467"/>
  <c r="L468"/>
  <c r="M468"/>
  <c r="N468"/>
  <c r="L469"/>
  <c r="M469"/>
  <c r="N469"/>
  <c r="L470"/>
  <c r="M470"/>
  <c r="N470"/>
  <c r="L471"/>
  <c r="M471"/>
  <c r="N471"/>
  <c r="L472"/>
  <c r="M472"/>
  <c r="N472"/>
  <c r="L473"/>
  <c r="M473"/>
  <c r="N473"/>
  <c r="L474"/>
  <c r="M474"/>
  <c r="N474"/>
  <c r="L475"/>
  <c r="M475"/>
  <c r="N475"/>
  <c r="L476"/>
  <c r="M476"/>
  <c r="N476"/>
  <c r="L477"/>
  <c r="M477"/>
  <c r="N477"/>
  <c r="L478"/>
  <c r="M478"/>
  <c r="N478"/>
  <c r="L479"/>
  <c r="M479"/>
  <c r="N479"/>
  <c r="L480"/>
  <c r="M480"/>
  <c r="N480"/>
  <c r="L481"/>
  <c r="M481"/>
  <c r="N481"/>
  <c r="L482"/>
  <c r="M482"/>
  <c r="N482"/>
  <c r="L483"/>
  <c r="M483"/>
  <c r="N483"/>
  <c r="L484"/>
  <c r="M484"/>
  <c r="N484"/>
  <c r="L485"/>
  <c r="M485"/>
  <c r="N485"/>
  <c r="L486"/>
  <c r="M486"/>
  <c r="N486"/>
  <c r="L487"/>
  <c r="M487"/>
  <c r="N487"/>
  <c r="L488"/>
  <c r="M488"/>
  <c r="N488"/>
  <c r="L489"/>
  <c r="M489"/>
  <c r="N489"/>
  <c r="L490"/>
  <c r="M490"/>
  <c r="N490"/>
  <c r="L491"/>
  <c r="M491"/>
  <c r="N491"/>
  <c r="L492"/>
  <c r="M492"/>
  <c r="N492"/>
  <c r="L493"/>
  <c r="M493"/>
  <c r="N493"/>
  <c r="L494"/>
  <c r="M494"/>
  <c r="N494"/>
  <c r="L495"/>
  <c r="M495"/>
  <c r="N495"/>
  <c r="L496"/>
  <c r="M496"/>
  <c r="N496"/>
  <c r="L497"/>
  <c r="M497"/>
  <c r="N497"/>
  <c r="L498"/>
  <c r="M498"/>
  <c r="N498"/>
  <c r="L499"/>
  <c r="M499"/>
  <c r="N499"/>
  <c r="L500"/>
  <c r="M500"/>
  <c r="N500"/>
  <c r="L501"/>
  <c r="M501"/>
  <c r="N501"/>
  <c r="L502"/>
  <c r="M502"/>
  <c r="N502"/>
  <c r="L503"/>
  <c r="M503"/>
  <c r="N503"/>
  <c r="L504"/>
  <c r="M504"/>
  <c r="N504"/>
  <c r="L505"/>
  <c r="M505"/>
  <c r="N505"/>
  <c r="L506"/>
  <c r="M506"/>
  <c r="N506"/>
  <c r="L507"/>
  <c r="M507"/>
  <c r="N507"/>
  <c r="L508"/>
  <c r="M508"/>
  <c r="N508"/>
  <c r="L509"/>
  <c r="M509"/>
  <c r="N509"/>
  <c r="L510"/>
  <c r="M510"/>
  <c r="N510"/>
  <c r="L511"/>
  <c r="M511"/>
  <c r="N511"/>
  <c r="L512"/>
  <c r="M512"/>
  <c r="N512"/>
  <c r="L513"/>
  <c r="M513"/>
  <c r="N513"/>
  <c r="L514"/>
  <c r="M514"/>
  <c r="N514"/>
  <c r="L515"/>
  <c r="M515"/>
  <c r="N515"/>
  <c r="L516"/>
  <c r="M516"/>
  <c r="N516"/>
  <c r="L517"/>
  <c r="M517"/>
  <c r="N517"/>
  <c r="L518"/>
  <c r="M518"/>
  <c r="N518"/>
  <c r="L519"/>
  <c r="M519"/>
  <c r="N519"/>
  <c r="L520"/>
  <c r="M520"/>
  <c r="N520"/>
  <c r="L521"/>
  <c r="M521"/>
  <c r="N521"/>
  <c r="L522"/>
  <c r="M522"/>
  <c r="N522"/>
  <c r="L523"/>
  <c r="M523"/>
  <c r="N523"/>
  <c r="L524"/>
  <c r="M524"/>
  <c r="N524"/>
  <c r="L525"/>
  <c r="M525"/>
  <c r="N525"/>
  <c r="L526"/>
  <c r="M526"/>
  <c r="N526"/>
  <c r="L527"/>
  <c r="M527"/>
  <c r="N527"/>
  <c r="L528"/>
  <c r="M528"/>
  <c r="N528"/>
  <c r="L529"/>
  <c r="M529"/>
  <c r="N529"/>
  <c r="L530"/>
  <c r="M530"/>
  <c r="N530"/>
  <c r="L531"/>
  <c r="M531"/>
  <c r="N531"/>
  <c r="L532"/>
  <c r="M532"/>
  <c r="N532"/>
  <c r="L533"/>
  <c r="M533"/>
  <c r="N533"/>
  <c r="L534"/>
  <c r="M534"/>
  <c r="N534"/>
  <c r="L535"/>
  <c r="M535"/>
  <c r="N535"/>
  <c r="L536"/>
  <c r="M536"/>
  <c r="N536"/>
  <c r="L537"/>
  <c r="M537"/>
  <c r="N537"/>
  <c r="L538"/>
  <c r="M538"/>
  <c r="N538"/>
  <c r="L539"/>
  <c r="M539"/>
  <c r="N539"/>
  <c r="L540"/>
  <c r="M540"/>
  <c r="N540"/>
  <c r="L541"/>
  <c r="M541"/>
  <c r="N541"/>
  <c r="L542"/>
  <c r="M542"/>
  <c r="N542"/>
  <c r="L543"/>
  <c r="M543"/>
  <c r="N543"/>
  <c r="L544"/>
  <c r="M544"/>
  <c r="N544"/>
  <c r="L545"/>
  <c r="M545"/>
  <c r="N545"/>
  <c r="L546"/>
  <c r="M546"/>
  <c r="N546"/>
  <c r="L547"/>
  <c r="M547"/>
  <c r="N547"/>
  <c r="L548"/>
  <c r="M548"/>
  <c r="N548"/>
  <c r="L549"/>
  <c r="M549"/>
  <c r="N549"/>
  <c r="L550"/>
  <c r="M550"/>
  <c r="N550"/>
  <c r="L551"/>
  <c r="M551"/>
  <c r="N551"/>
  <c r="L552"/>
  <c r="M552"/>
  <c r="N552"/>
  <c r="L553"/>
  <c r="M553"/>
  <c r="N553"/>
  <c r="L554"/>
  <c r="M554"/>
  <c r="N554"/>
  <c r="L555"/>
  <c r="M555"/>
  <c r="N555"/>
  <c r="L556"/>
  <c r="M556"/>
  <c r="N556"/>
  <c r="L557"/>
  <c r="M557"/>
  <c r="N557"/>
  <c r="L558"/>
  <c r="M558"/>
  <c r="N558"/>
  <c r="L559"/>
  <c r="M559"/>
  <c r="N559"/>
  <c r="L560" l="1"/>
  <c r="L567" s="1"/>
  <c r="M10"/>
</calcChain>
</file>

<file path=xl/sharedStrings.xml><?xml version="1.0" encoding="utf-8"?>
<sst xmlns="http://schemas.openxmlformats.org/spreadsheetml/2006/main" count="1125" uniqueCount="315">
  <si>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</si>
  <si>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</si>
  <si>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</si>
  <si>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</si>
  <si>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</si>
  <si>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</si>
  <si>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</si>
  <si>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</si>
  <si>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</si>
  <si>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</si>
  <si>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</si>
  <si>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</si>
  <si>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</si>
  <si>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Разом (загальний + спеціальний)</t>
  </si>
  <si>
    <t>01</t>
  </si>
  <si>
    <t>Новопільська сільська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</si>
  <si>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</si>
  <si>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</si>
  <si>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</si>
  <si>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</si>
  <si>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</si>
  <si>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</si>
  <si>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</si>
  <si>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</si>
  <si>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</si>
  <si>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</si>
  <si>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</si>
  <si>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</si>
  <si>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</si>
  <si>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</si>
  <si>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</si>
  <si>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</si>
  <si>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</si>
  <si>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</si>
  <si>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</si>
  <si>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</si>
  <si>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</si>
  <si>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</si>
  <si>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</si>
  <si>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</si>
  <si>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</si>
  <si>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</si>
  <si>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</si>
  <si>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</si>
  <si>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</si>
  <si>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</si>
  <si>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</si>
  <si>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</si>
  <si>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</si>
  <si>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</si>
  <si>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</si>
  <si>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</si>
  <si>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</si>
  <si>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</si>
  <si>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</si>
  <si>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</si>
  <si>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</si>
  <si>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</si>
  <si>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</si>
  <si>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</si>
  <si>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</si>
  <si>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</si>
  <si>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</si>
  <si>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</si>
  <si>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</si>
  <si>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</si>
  <si>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</si>
  <si>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0180</t>
  </si>
  <si>
    <t>Інша діяльність у сфері державного управління</t>
  </si>
  <si>
    <t>0110180</t>
  </si>
  <si>
    <t>Охорона здоров`я</t>
  </si>
  <si>
    <t>2010</t>
  </si>
  <si>
    <t>Багатопрофільна стаціонарна медична допомога населенню</t>
  </si>
  <si>
    <t>0112010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</si>
  <si>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</si>
  <si>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</si>
  <si>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</si>
  <si>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</si>
  <si>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</si>
  <si>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</si>
  <si>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</si>
  <si>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</si>
  <si>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</si>
  <si>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</si>
  <si>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0112111</t>
  </si>
  <si>
    <t>Соціальний захист та соціальне забезпечення</t>
  </si>
  <si>
    <t>Заклади і заходи з питань дітей та їх соціального захисту</t>
  </si>
  <si>
    <t>3112</t>
  </si>
  <si>
    <t>Заходи державної політики з питань дітей та їх соціального захисту</t>
  </si>
  <si>
    <t>0113112</t>
  </si>
  <si>
    <t>2230</t>
  </si>
  <si>
    <t>Продукти харчування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</si>
  <si>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</si>
  <si>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</si>
  <si>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</si>
  <si>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0113131</t>
  </si>
  <si>
    <t>2700</t>
  </si>
  <si>
    <t>Соціальне забезпечення</t>
  </si>
  <si>
    <t>2730</t>
  </si>
  <si>
    <t>Інші виплати населенню</t>
  </si>
  <si>
    <t>Організація та проведення громадських робіт</t>
  </si>
  <si>
    <t>0113210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</si>
  <si>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</si>
  <si>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</si>
  <si>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</si>
  <si>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</si>
  <si>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0113242</t>
  </si>
  <si>
    <t>6000</t>
  </si>
  <si>
    <t>Житлово-комунальне господарство</t>
  </si>
  <si>
    <t>6010</t>
  </si>
  <si>
    <t>Утримання та ефективна експлуатація об`єктів житлово-комунального господарства</t>
  </si>
  <si>
    <t>6011</t>
  </si>
  <si>
    <t>Експлуатація та технічне обслуговування житлового фонду</t>
  </si>
  <si>
    <t>0116011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</si>
  <si>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</si>
  <si>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</si>
  <si>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0116020</t>
  </si>
  <si>
    <t>6030</t>
  </si>
  <si>
    <t>Організація благоустрою населених пунктів</t>
  </si>
  <si>
    <t>0116030</t>
  </si>
  <si>
    <t>7000</t>
  </si>
  <si>
    <t>Економічна діяльність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</si>
  <si>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</si>
  <si>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</si>
  <si>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</si>
  <si>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</si>
  <si>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</si>
  <si>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</si>
  <si>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</si>
  <si>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7600</t>
  </si>
  <si>
    <t>Інші програми та заходи, пов`язані з економічною діяльністю</t>
  </si>
  <si>
    <t>7670</t>
  </si>
  <si>
    <t>Внески до статутного капіталу суб`єктів господарювання</t>
  </si>
  <si>
    <t>0117670</t>
  </si>
  <si>
    <t>7680</t>
  </si>
  <si>
    <t>Членські внески до асоціацій органів місцевого самоврядування</t>
  </si>
  <si>
    <t>0117680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</si>
  <si>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</si>
  <si>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</si>
  <si>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</si>
  <si>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</si>
  <si>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</si>
  <si>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</si>
  <si>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</si>
  <si>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8300</t>
  </si>
  <si>
    <t>Охорона навколишнього природного середовища</t>
  </si>
  <si>
    <t>8340</t>
  </si>
  <si>
    <t>Природоохоронні заходи за рахунок цільових фондів</t>
  </si>
  <si>
    <t>0118340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</si>
  <si>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</si>
  <si>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</si>
  <si>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</si>
  <si>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</si>
  <si>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</si>
  <si>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</si>
  <si>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0119770</t>
  </si>
  <si>
    <t>2620</t>
  </si>
  <si>
    <t>Поточні трансферти органам державного управління інших рівнів</t>
  </si>
  <si>
    <t>3220</t>
  </si>
  <si>
    <t>Капітальні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</si>
  <si>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</si>
  <si>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</si>
  <si>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0119800</t>
  </si>
  <si>
    <t>06</t>
  </si>
  <si>
    <t>Управління освіти, культури, молоді та спорту Новопільської сільської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</si>
  <si>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</si>
  <si>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</si>
  <si>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0610160</t>
  </si>
  <si>
    <t>1000</t>
  </si>
  <si>
    <t>Освіта</t>
  </si>
  <si>
    <t>1010</t>
  </si>
  <si>
    <t>Надання дошкільної освіти</t>
  </si>
  <si>
    <t>0611010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</si>
  <si>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</si>
  <si>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</si>
  <si>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</si>
  <si>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</si>
  <si>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0611021</t>
  </si>
  <si>
    <t>2220</t>
  </si>
  <si>
    <t>Медикаменти та перев`язувальні матеріали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</si>
  <si>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</si>
  <si>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</si>
  <si>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</si>
  <si>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</si>
  <si>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0611031</t>
  </si>
  <si>
    <t>1070</t>
  </si>
  <si>
    <t>Надання позашкільної освіти закладами позашкільної освіти, заходи із позашкільної роботи з дітьми</t>
  </si>
  <si>
    <t>0611070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</si>
  <si>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</si>
  <si>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</si>
  <si>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</si>
  <si>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</si>
  <si>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</si>
  <si>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1142</t>
  </si>
  <si>
    <t>Інші програми та заходи у сфері освіти</t>
  </si>
  <si>
    <t>0611142</t>
  </si>
  <si>
    <t>1160</t>
  </si>
  <si>
    <t>Забезпечення діяльності центрів професійного розвитку педагогічних працівників</t>
  </si>
  <si>
    <t>0611160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</si>
  <si>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</si>
  <si>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</si>
  <si>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</si>
  <si>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</si>
  <si>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</si>
  <si>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</si>
  <si>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</si>
  <si>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0611184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</si>
  <si>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</si>
  <si>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</si>
  <si>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</si>
  <si>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</si>
  <si>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</si>
  <si>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</si>
  <si>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</si>
  <si>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0611279</t>
  </si>
  <si>
    <t>1400</t>
  </si>
  <si>
    <t>Виконання заходів із задоволення потреб у забезпеченні безпечного освітнього середовища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</si>
  <si>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</si>
  <si>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</si>
  <si>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0611403</t>
  </si>
  <si>
    <t>1500</t>
  </si>
  <si>
    <t>Виконання заходів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</si>
  <si>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</si>
  <si>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</si>
  <si>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0611501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</si>
  <si>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</si>
  <si>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</si>
  <si>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</si>
  <si>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</si>
  <si>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</si>
  <si>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</si>
  <si>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</si>
  <si>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</si>
  <si>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</si>
  <si>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4000</t>
  </si>
  <si>
    <t>Культура i мистецтво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</si>
  <si>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</si>
  <si>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</si>
  <si>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0614060</t>
  </si>
  <si>
    <t>4080</t>
  </si>
  <si>
    <t>Інші заклади та заходи в галузі культури і мистецтва</t>
  </si>
  <si>
    <t>4082</t>
  </si>
  <si>
    <t>Інші заходи в галузі культури і мистецтва</t>
  </si>
  <si>
    <t>0614082</t>
  </si>
  <si>
    <t>5000</t>
  </si>
  <si>
    <t>Фiзична культура i спорт</t>
  </si>
  <si>
    <t>5010</t>
  </si>
  <si>
    <t>Проведення спортивної роботи в регіоні</t>
  </si>
  <si>
    <t>5011</t>
  </si>
  <si>
    <t>Проведення навчально-тренувальних зборів і змагань з олімпійських видів спорту</t>
  </si>
  <si>
    <t>0615011</t>
  </si>
  <si>
    <t>5030</t>
  </si>
  <si>
    <t>Розвиток дитячо-юнацького та резервного спорту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</si>
  <si>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</si>
  <si>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</si>
  <si>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0615031</t>
  </si>
  <si>
    <t>8700</t>
  </si>
  <si>
    <t>Резервний фонд</t>
  </si>
  <si>
    <t>8720</t>
  </si>
  <si>
    <t>Заходи із запобігання та ліквідації наслідків у будівлі установ, закладів, організацій комунальної власності за рахунок коштів резервного фонду місцевого бюджету</t>
  </si>
  <si>
    <t>8724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</si>
  <si>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</si>
  <si>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0618724</t>
  </si>
  <si>
    <t>08</t>
  </si>
  <si>
    <t>Відділ соціального захисту населення Новопільської сільської ради</t>
  </si>
  <si>
    <t>0810160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</si>
  <si>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</si>
  <si>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</si>
  <si>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</si>
  <si>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</si>
  <si>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0813031</t>
  </si>
  <si>
    <t>3035</t>
  </si>
  <si>
    <t>Компенсаційні виплати за пільговий проїзд окремих категорій громадян на залізничному транспорті</t>
  </si>
  <si>
    <t>0813035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</si>
  <si>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</si>
  <si>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</si>
  <si>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</si>
  <si>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3120</t>
  </si>
  <si>
    <t>Здійснення соціальної роботи з вразливими категоріями населення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</si>
  <si>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</si>
  <si>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</si>
  <si>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0813121</t>
  </si>
  <si>
    <t>0813140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</si>
  <si>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</si>
  <si>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</si>
  <si>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</si>
  <si>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</si>
  <si>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</si>
  <si>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0813241</t>
  </si>
  <si>
    <t>0813242</t>
  </si>
  <si>
    <t>09</t>
  </si>
  <si>
    <t>Служба у справах дітей Новопільської сільської ради</t>
  </si>
  <si>
    <t>0910160</t>
  </si>
  <si>
    <t>0913112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</si>
  <si>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</si>
  <si>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</si>
  <si>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0913114</t>
  </si>
  <si>
    <t>37</t>
  </si>
  <si>
    <t>3710160</t>
  </si>
  <si>
    <t>8710</t>
  </si>
  <si>
    <t>Резервний фонд місцевого бюджету</t>
  </si>
  <si>
    <t>3718710</t>
  </si>
  <si>
    <t>Нерозподілені видатки</t>
  </si>
  <si>
    <t xml:space="preserve"> </t>
  </si>
  <si>
    <t xml:space="preserve">Усього </t>
  </si>
  <si>
    <t>до пояснювальної записки</t>
  </si>
  <si>
    <t>за 9 місяців  2025 року</t>
  </si>
  <si>
    <t>Додаток 3</t>
  </si>
  <si>
    <t>Аналіз фінансування  бюджетних установ Новопільської сільської ради за 9 місяців 2025 року</t>
  </si>
  <si>
    <t>(грн)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</si>
  <si>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</si>
  <si>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</si>
  <si>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</si>
  <si>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Фінансове управління Новопільської сільської ради</t>
  </si>
  <si>
    <t>Начальник фінансового управління                                                                                                                                            Лілія КУЧМА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</si>
</sst>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36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4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0" borderId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5" fillId="8" borderId="2" applyNumberFormat="0" applyAlignment="0" applyProtection="0"/>
    <xf numFmtId="0" fontId="6" fillId="5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2" applyNumberFormat="0" applyAlignment="0" applyProtection="0"/>
    <xf numFmtId="0" fontId="16" fillId="0" borderId="0"/>
    <xf numFmtId="0" fontId="17" fillId="0" borderId="8" applyNumberFormat="0" applyFill="0" applyAlignment="0" applyProtection="0"/>
    <xf numFmtId="0" fontId="18" fillId="4" borderId="0" applyNumberFormat="0" applyBorder="0" applyAlignment="0" applyProtection="0"/>
    <xf numFmtId="0" fontId="2" fillId="23" borderId="9" applyNumberFormat="0" applyFont="0" applyAlignment="0" applyProtection="0"/>
    <xf numFmtId="0" fontId="1" fillId="23" borderId="9" applyNumberFormat="0" applyFont="0" applyAlignment="0" applyProtection="0"/>
    <xf numFmtId="0" fontId="19" fillId="22" borderId="10" applyNumberFormat="0" applyAlignment="0" applyProtection="0"/>
    <xf numFmtId="0" fontId="20" fillId="24" borderId="0" applyNumberFormat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5">
    <xf numFmtId="0" fontId="0" fillId="0" borderId="0" xfId="0"/>
    <xf numFmtId="0" fontId="24" fillId="0" borderId="0" xfId="1" applyFont="1"/>
    <xf numFmtId="0" fontId="24" fillId="0" borderId="0" xfId="1" applyFont="1" applyAlignment="1">
      <alignment horizontal="center"/>
    </xf>
    <xf numFmtId="0" fontId="24" fillId="0" borderId="0" xfId="1" applyFont="1" applyAlignment="1">
      <alignment wrapText="1"/>
    </xf>
    <xf numFmtId="0" fontId="24" fillId="0" borderId="0" xfId="1" applyFont="1" applyAlignment="1">
      <alignment horizontal="right"/>
    </xf>
    <xf numFmtId="4" fontId="24" fillId="0" borderId="0" xfId="1" applyNumberFormat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vertical="center" wrapText="1"/>
    </xf>
    <xf numFmtId="0" fontId="25" fillId="0" borderId="1" xfId="1" applyFont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6" fillId="0" borderId="0" xfId="1" applyFont="1"/>
    <xf numFmtId="0" fontId="26" fillId="0" borderId="1" xfId="1" applyFont="1" applyBorder="1" applyAlignment="1">
      <alignment vertical="center"/>
    </xf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4" fontId="26" fillId="0" borderId="1" xfId="1" applyNumberFormat="1" applyFont="1" applyBorder="1" applyAlignment="1">
      <alignment vertical="center"/>
    </xf>
    <xf numFmtId="4" fontId="25" fillId="2" borderId="1" xfId="1" applyNumberFormat="1" applyFont="1" applyFill="1" applyBorder="1" applyAlignment="1">
      <alignment vertical="center"/>
    </xf>
    <xf numFmtId="4" fontId="0" fillId="0" borderId="0" xfId="0" applyNumberFormat="1"/>
    <xf numFmtId="4" fontId="25" fillId="25" borderId="1" xfId="1" applyNumberFormat="1" applyFont="1" applyFill="1" applyBorder="1" applyAlignment="1">
      <alignment vertical="center"/>
    </xf>
    <xf numFmtId="0" fontId="32" fillId="0" borderId="1" xfId="1" applyFont="1" applyBorder="1" applyAlignment="1">
      <alignment horizontal="center" vertical="center" wrapText="1"/>
    </xf>
    <xf numFmtId="0" fontId="24" fillId="0" borderId="1" xfId="1" applyFont="1" applyBorder="1"/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164" fontId="27" fillId="0" borderId="0" xfId="0" applyNumberFormat="1" applyFont="1" applyAlignment="1"/>
    <xf numFmtId="164" fontId="28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26" borderId="1" xfId="1" applyFont="1" applyFill="1" applyBorder="1" applyAlignment="1">
      <alignment horizontal="center" vertical="center"/>
    </xf>
    <xf numFmtId="0" fontId="26" fillId="26" borderId="1" xfId="1" applyFont="1" applyFill="1" applyBorder="1" applyAlignment="1">
      <alignment vertical="center" wrapText="1"/>
    </xf>
    <xf numFmtId="4" fontId="26" fillId="26" borderId="1" xfId="1" applyNumberFormat="1" applyFont="1" applyFill="1" applyBorder="1" applyAlignment="1">
      <alignment vertical="center"/>
    </xf>
    <xf numFmtId="4" fontId="25" fillId="26" borderId="1" xfId="1" applyNumberFormat="1" applyFont="1" applyFill="1" applyBorder="1" applyAlignment="1">
      <alignment vertical="center"/>
    </xf>
    <xf numFmtId="0" fontId="0" fillId="0" borderId="0" xfId="0" applyAlignment="1"/>
    <xf numFmtId="0" fontId="33" fillId="0" borderId="0" xfId="0" applyFont="1" applyAlignment="1">
      <alignment horizontal="left" wrapText="1"/>
    </xf>
    <xf numFmtId="165" fontId="25" fillId="0" borderId="1" xfId="1" applyNumberFormat="1" applyFont="1" applyBorder="1" applyAlignment="1">
      <alignment horizontal="center" vertical="center" wrapText="1"/>
    </xf>
    <xf numFmtId="165" fontId="32" fillId="0" borderId="1" xfId="1" applyNumberFormat="1" applyFont="1" applyBorder="1" applyAlignment="1">
      <alignment horizontal="center" vertical="center" wrapText="1"/>
    </xf>
    <xf numFmtId="165" fontId="24" fillId="0" borderId="0" xfId="1" applyNumberFormat="1" applyFont="1" applyAlignment="1">
      <alignment horizontal="center"/>
    </xf>
    <xf numFmtId="165" fontId="25" fillId="2" borderId="1" xfId="1" applyNumberFormat="1" applyFont="1" applyFill="1" applyBorder="1" applyAlignment="1">
      <alignment horizontal="center" vertical="center"/>
    </xf>
    <xf numFmtId="165" fontId="25" fillId="26" borderId="1" xfId="1" applyNumberFormat="1" applyFont="1" applyFill="1" applyBorder="1" applyAlignment="1">
      <alignment horizontal="center" vertical="center"/>
    </xf>
    <xf numFmtId="3" fontId="34" fillId="0" borderId="0" xfId="1" applyNumberFormat="1" applyFont="1"/>
    <xf numFmtId="165" fontId="34" fillId="0" borderId="0" xfId="1" applyNumberFormat="1" applyFont="1" applyAlignment="1">
      <alignment horizontal="center"/>
    </xf>
    <xf numFmtId="0" fontId="35" fillId="0" borderId="0" xfId="1" applyFont="1"/>
    <xf numFmtId="165" fontId="35" fillId="0" borderId="0" xfId="1" applyNumberFormat="1" applyFont="1" applyAlignment="1">
      <alignment horizontal="center"/>
    </xf>
    <xf numFmtId="3" fontId="35" fillId="0" borderId="0" xfId="1" applyNumberFormat="1" applyFont="1"/>
    <xf numFmtId="165" fontId="35" fillId="0" borderId="0" xfId="1" applyNumberFormat="1" applyFont="1" applyAlignment="1">
      <alignment horizontal="right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105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0"/>
  <sheetViews>
    <sheetView tabSelected="1" view="pageBreakPreview" topLeftCell="B1" zoomScale="60" zoomScaleNormal="70" workbookViewId="0">
      <pane xSplit="2" ySplit="9" topLeftCell="D552" activePane="bottomRight" state="frozen"/>
      <selection activeCell="B1" sqref="B1"/>
      <selection pane="topRight" activeCell="D1" sqref="D1"/>
      <selection pane="bottomLeft" activeCell="B10" sqref="B10"/>
      <selection pane="bottomRight" activeCell="D62" sqref="D62"/>
    </sheetView>
  </sheetViews>
  <sheetFormatPr defaultRowHeight="13.2"/>
  <cols>
    <col min="1" max="1" width="3.109375" style="1" hidden="1" customWidth="1"/>
    <col min="2" max="2" width="12.6640625" style="2" customWidth="1"/>
    <col min="3" max="3" width="50.6640625" style="3" customWidth="1"/>
    <col min="4" max="4" width="15.6640625" style="1" customWidth="1"/>
    <col min="5" max="5" width="16.109375" style="1" customWidth="1"/>
    <col min="6" max="6" width="15.6640625" style="1" customWidth="1"/>
    <col min="7" max="8" width="15.6640625" style="1" hidden="1" customWidth="1"/>
    <col min="9" max="11" width="15.6640625" style="1" customWidth="1"/>
    <col min="12" max="12" width="15.21875" style="1" hidden="1" customWidth="1"/>
    <col min="13" max="13" width="14.6640625" style="1" hidden="1" customWidth="1"/>
    <col min="14" max="14" width="11.88671875" style="1" hidden="1" customWidth="1"/>
    <col min="15" max="15" width="14.44140625" style="1" customWidth="1"/>
    <col min="16" max="16" width="16.33203125" style="1" customWidth="1"/>
    <col min="17" max="17" width="14.109375" style="36" customWidth="1"/>
    <col min="18" max="254" width="8.88671875" style="1"/>
    <col min="255" max="255" width="12.6640625" style="1" customWidth="1"/>
    <col min="256" max="256" width="50.6640625" style="1" customWidth="1"/>
    <col min="257" max="270" width="15.6640625" style="1" customWidth="1"/>
    <col min="271" max="510" width="8.88671875" style="1"/>
    <col min="511" max="511" width="12.6640625" style="1" customWidth="1"/>
    <col min="512" max="512" width="50.6640625" style="1" customWidth="1"/>
    <col min="513" max="526" width="15.6640625" style="1" customWidth="1"/>
    <col min="527" max="766" width="8.88671875" style="1"/>
    <col min="767" max="767" width="12.6640625" style="1" customWidth="1"/>
    <col min="768" max="768" width="50.6640625" style="1" customWidth="1"/>
    <col min="769" max="782" width="15.6640625" style="1" customWidth="1"/>
    <col min="783" max="1022" width="8.88671875" style="1"/>
    <col min="1023" max="1023" width="12.6640625" style="1" customWidth="1"/>
    <col min="1024" max="1024" width="50.6640625" style="1" customWidth="1"/>
    <col min="1025" max="1038" width="15.6640625" style="1" customWidth="1"/>
    <col min="1039" max="1278" width="8.88671875" style="1"/>
    <col min="1279" max="1279" width="12.6640625" style="1" customWidth="1"/>
    <col min="1280" max="1280" width="50.6640625" style="1" customWidth="1"/>
    <col min="1281" max="1294" width="15.6640625" style="1" customWidth="1"/>
    <col min="1295" max="1534" width="8.88671875" style="1"/>
    <col min="1535" max="1535" width="12.6640625" style="1" customWidth="1"/>
    <col min="1536" max="1536" width="50.6640625" style="1" customWidth="1"/>
    <col min="1537" max="1550" width="15.6640625" style="1" customWidth="1"/>
    <col min="1551" max="1790" width="8.88671875" style="1"/>
    <col min="1791" max="1791" width="12.6640625" style="1" customWidth="1"/>
    <col min="1792" max="1792" width="50.6640625" style="1" customWidth="1"/>
    <col min="1793" max="1806" width="15.6640625" style="1" customWidth="1"/>
    <col min="1807" max="2046" width="8.88671875" style="1"/>
    <col min="2047" max="2047" width="12.6640625" style="1" customWidth="1"/>
    <col min="2048" max="2048" width="50.6640625" style="1" customWidth="1"/>
    <col min="2049" max="2062" width="15.6640625" style="1" customWidth="1"/>
    <col min="2063" max="2302" width="8.88671875" style="1"/>
    <col min="2303" max="2303" width="12.6640625" style="1" customWidth="1"/>
    <col min="2304" max="2304" width="50.6640625" style="1" customWidth="1"/>
    <col min="2305" max="2318" width="15.6640625" style="1" customWidth="1"/>
    <col min="2319" max="2558" width="8.88671875" style="1"/>
    <col min="2559" max="2559" width="12.6640625" style="1" customWidth="1"/>
    <col min="2560" max="2560" width="50.6640625" style="1" customWidth="1"/>
    <col min="2561" max="2574" width="15.6640625" style="1" customWidth="1"/>
    <col min="2575" max="2814" width="8.88671875" style="1"/>
    <col min="2815" max="2815" width="12.6640625" style="1" customWidth="1"/>
    <col min="2816" max="2816" width="50.6640625" style="1" customWidth="1"/>
    <col min="2817" max="2830" width="15.6640625" style="1" customWidth="1"/>
    <col min="2831" max="3070" width="8.88671875" style="1"/>
    <col min="3071" max="3071" width="12.6640625" style="1" customWidth="1"/>
    <col min="3072" max="3072" width="50.6640625" style="1" customWidth="1"/>
    <col min="3073" max="3086" width="15.6640625" style="1" customWidth="1"/>
    <col min="3087" max="3326" width="8.88671875" style="1"/>
    <col min="3327" max="3327" width="12.6640625" style="1" customWidth="1"/>
    <col min="3328" max="3328" width="50.6640625" style="1" customWidth="1"/>
    <col min="3329" max="3342" width="15.6640625" style="1" customWidth="1"/>
    <col min="3343" max="3582" width="8.88671875" style="1"/>
    <col min="3583" max="3583" width="12.6640625" style="1" customWidth="1"/>
    <col min="3584" max="3584" width="50.6640625" style="1" customWidth="1"/>
    <col min="3585" max="3598" width="15.6640625" style="1" customWidth="1"/>
    <col min="3599" max="3838" width="8.88671875" style="1"/>
    <col min="3839" max="3839" width="12.6640625" style="1" customWidth="1"/>
    <col min="3840" max="3840" width="50.6640625" style="1" customWidth="1"/>
    <col min="3841" max="3854" width="15.6640625" style="1" customWidth="1"/>
    <col min="3855" max="4094" width="8.88671875" style="1"/>
    <col min="4095" max="4095" width="12.6640625" style="1" customWidth="1"/>
    <col min="4096" max="4096" width="50.6640625" style="1" customWidth="1"/>
    <col min="4097" max="4110" width="15.6640625" style="1" customWidth="1"/>
    <col min="4111" max="4350" width="8.88671875" style="1"/>
    <col min="4351" max="4351" width="12.6640625" style="1" customWidth="1"/>
    <col min="4352" max="4352" width="50.6640625" style="1" customWidth="1"/>
    <col min="4353" max="4366" width="15.6640625" style="1" customWidth="1"/>
    <col min="4367" max="4606" width="8.88671875" style="1"/>
    <col min="4607" max="4607" width="12.6640625" style="1" customWidth="1"/>
    <col min="4608" max="4608" width="50.6640625" style="1" customWidth="1"/>
    <col min="4609" max="4622" width="15.6640625" style="1" customWidth="1"/>
    <col min="4623" max="4862" width="8.88671875" style="1"/>
    <col min="4863" max="4863" width="12.6640625" style="1" customWidth="1"/>
    <col min="4864" max="4864" width="50.6640625" style="1" customWidth="1"/>
    <col min="4865" max="4878" width="15.6640625" style="1" customWidth="1"/>
    <col min="4879" max="5118" width="8.88671875" style="1"/>
    <col min="5119" max="5119" width="12.6640625" style="1" customWidth="1"/>
    <col min="5120" max="5120" width="50.6640625" style="1" customWidth="1"/>
    <col min="5121" max="5134" width="15.6640625" style="1" customWidth="1"/>
    <col min="5135" max="5374" width="8.88671875" style="1"/>
    <col min="5375" max="5375" width="12.6640625" style="1" customWidth="1"/>
    <col min="5376" max="5376" width="50.6640625" style="1" customWidth="1"/>
    <col min="5377" max="5390" width="15.6640625" style="1" customWidth="1"/>
    <col min="5391" max="5630" width="8.88671875" style="1"/>
    <col min="5631" max="5631" width="12.6640625" style="1" customWidth="1"/>
    <col min="5632" max="5632" width="50.6640625" style="1" customWidth="1"/>
    <col min="5633" max="5646" width="15.6640625" style="1" customWidth="1"/>
    <col min="5647" max="5886" width="8.88671875" style="1"/>
    <col min="5887" max="5887" width="12.6640625" style="1" customWidth="1"/>
    <col min="5888" max="5888" width="50.6640625" style="1" customWidth="1"/>
    <col min="5889" max="5902" width="15.6640625" style="1" customWidth="1"/>
    <col min="5903" max="6142" width="8.88671875" style="1"/>
    <col min="6143" max="6143" width="12.6640625" style="1" customWidth="1"/>
    <col min="6144" max="6144" width="50.6640625" style="1" customWidth="1"/>
    <col min="6145" max="6158" width="15.6640625" style="1" customWidth="1"/>
    <col min="6159" max="6398" width="8.88671875" style="1"/>
    <col min="6399" max="6399" width="12.6640625" style="1" customWidth="1"/>
    <col min="6400" max="6400" width="50.6640625" style="1" customWidth="1"/>
    <col min="6401" max="6414" width="15.6640625" style="1" customWidth="1"/>
    <col min="6415" max="6654" width="8.88671875" style="1"/>
    <col min="6655" max="6655" width="12.6640625" style="1" customWidth="1"/>
    <col min="6656" max="6656" width="50.6640625" style="1" customWidth="1"/>
    <col min="6657" max="6670" width="15.6640625" style="1" customWidth="1"/>
    <col min="6671" max="6910" width="8.88671875" style="1"/>
    <col min="6911" max="6911" width="12.6640625" style="1" customWidth="1"/>
    <col min="6912" max="6912" width="50.6640625" style="1" customWidth="1"/>
    <col min="6913" max="6926" width="15.6640625" style="1" customWidth="1"/>
    <col min="6927" max="7166" width="8.88671875" style="1"/>
    <col min="7167" max="7167" width="12.6640625" style="1" customWidth="1"/>
    <col min="7168" max="7168" width="50.6640625" style="1" customWidth="1"/>
    <col min="7169" max="7182" width="15.6640625" style="1" customWidth="1"/>
    <col min="7183" max="7422" width="8.88671875" style="1"/>
    <col min="7423" max="7423" width="12.6640625" style="1" customWidth="1"/>
    <col min="7424" max="7424" width="50.6640625" style="1" customWidth="1"/>
    <col min="7425" max="7438" width="15.6640625" style="1" customWidth="1"/>
    <col min="7439" max="7678" width="8.88671875" style="1"/>
    <col min="7679" max="7679" width="12.6640625" style="1" customWidth="1"/>
    <col min="7680" max="7680" width="50.6640625" style="1" customWidth="1"/>
    <col min="7681" max="7694" width="15.6640625" style="1" customWidth="1"/>
    <col min="7695" max="7934" width="8.88671875" style="1"/>
    <col min="7935" max="7935" width="12.6640625" style="1" customWidth="1"/>
    <col min="7936" max="7936" width="50.6640625" style="1" customWidth="1"/>
    <col min="7937" max="7950" width="15.6640625" style="1" customWidth="1"/>
    <col min="7951" max="8190" width="8.88671875" style="1"/>
    <col min="8191" max="8191" width="12.6640625" style="1" customWidth="1"/>
    <col min="8192" max="8192" width="50.6640625" style="1" customWidth="1"/>
    <col min="8193" max="8206" width="15.6640625" style="1" customWidth="1"/>
    <col min="8207" max="8446" width="8.88671875" style="1"/>
    <col min="8447" max="8447" width="12.6640625" style="1" customWidth="1"/>
    <col min="8448" max="8448" width="50.6640625" style="1" customWidth="1"/>
    <col min="8449" max="8462" width="15.6640625" style="1" customWidth="1"/>
    <col min="8463" max="8702" width="8.88671875" style="1"/>
    <col min="8703" max="8703" width="12.6640625" style="1" customWidth="1"/>
    <col min="8704" max="8704" width="50.6640625" style="1" customWidth="1"/>
    <col min="8705" max="8718" width="15.6640625" style="1" customWidth="1"/>
    <col min="8719" max="8958" width="8.88671875" style="1"/>
    <col min="8959" max="8959" width="12.6640625" style="1" customWidth="1"/>
    <col min="8960" max="8960" width="50.6640625" style="1" customWidth="1"/>
    <col min="8961" max="8974" width="15.6640625" style="1" customWidth="1"/>
    <col min="8975" max="9214" width="8.88671875" style="1"/>
    <col min="9215" max="9215" width="12.6640625" style="1" customWidth="1"/>
    <col min="9216" max="9216" width="50.6640625" style="1" customWidth="1"/>
    <col min="9217" max="9230" width="15.6640625" style="1" customWidth="1"/>
    <col min="9231" max="9470" width="8.88671875" style="1"/>
    <col min="9471" max="9471" width="12.6640625" style="1" customWidth="1"/>
    <col min="9472" max="9472" width="50.6640625" style="1" customWidth="1"/>
    <col min="9473" max="9486" width="15.6640625" style="1" customWidth="1"/>
    <col min="9487" max="9726" width="8.88671875" style="1"/>
    <col min="9727" max="9727" width="12.6640625" style="1" customWidth="1"/>
    <col min="9728" max="9728" width="50.6640625" style="1" customWidth="1"/>
    <col min="9729" max="9742" width="15.6640625" style="1" customWidth="1"/>
    <col min="9743" max="9982" width="8.88671875" style="1"/>
    <col min="9983" max="9983" width="12.6640625" style="1" customWidth="1"/>
    <col min="9984" max="9984" width="50.6640625" style="1" customWidth="1"/>
    <col min="9985" max="9998" width="15.6640625" style="1" customWidth="1"/>
    <col min="9999" max="10238" width="8.88671875" style="1"/>
    <col min="10239" max="10239" width="12.6640625" style="1" customWidth="1"/>
    <col min="10240" max="10240" width="50.6640625" style="1" customWidth="1"/>
    <col min="10241" max="10254" width="15.6640625" style="1" customWidth="1"/>
    <col min="10255" max="10494" width="8.88671875" style="1"/>
    <col min="10495" max="10495" width="12.6640625" style="1" customWidth="1"/>
    <col min="10496" max="10496" width="50.6640625" style="1" customWidth="1"/>
    <col min="10497" max="10510" width="15.6640625" style="1" customWidth="1"/>
    <col min="10511" max="10750" width="8.88671875" style="1"/>
    <col min="10751" max="10751" width="12.6640625" style="1" customWidth="1"/>
    <col min="10752" max="10752" width="50.6640625" style="1" customWidth="1"/>
    <col min="10753" max="10766" width="15.6640625" style="1" customWidth="1"/>
    <col min="10767" max="11006" width="8.88671875" style="1"/>
    <col min="11007" max="11007" width="12.6640625" style="1" customWidth="1"/>
    <col min="11008" max="11008" width="50.6640625" style="1" customWidth="1"/>
    <col min="11009" max="11022" width="15.6640625" style="1" customWidth="1"/>
    <col min="11023" max="11262" width="8.88671875" style="1"/>
    <col min="11263" max="11263" width="12.6640625" style="1" customWidth="1"/>
    <col min="11264" max="11264" width="50.6640625" style="1" customWidth="1"/>
    <col min="11265" max="11278" width="15.6640625" style="1" customWidth="1"/>
    <col min="11279" max="11518" width="8.88671875" style="1"/>
    <col min="11519" max="11519" width="12.6640625" style="1" customWidth="1"/>
    <col min="11520" max="11520" width="50.6640625" style="1" customWidth="1"/>
    <col min="11521" max="11534" width="15.6640625" style="1" customWidth="1"/>
    <col min="11535" max="11774" width="8.88671875" style="1"/>
    <col min="11775" max="11775" width="12.6640625" style="1" customWidth="1"/>
    <col min="11776" max="11776" width="50.6640625" style="1" customWidth="1"/>
    <col min="11777" max="11790" width="15.6640625" style="1" customWidth="1"/>
    <col min="11791" max="12030" width="8.88671875" style="1"/>
    <col min="12031" max="12031" width="12.6640625" style="1" customWidth="1"/>
    <col min="12032" max="12032" width="50.6640625" style="1" customWidth="1"/>
    <col min="12033" max="12046" width="15.6640625" style="1" customWidth="1"/>
    <col min="12047" max="12286" width="8.88671875" style="1"/>
    <col min="12287" max="12287" width="12.6640625" style="1" customWidth="1"/>
    <col min="12288" max="12288" width="50.6640625" style="1" customWidth="1"/>
    <col min="12289" max="12302" width="15.6640625" style="1" customWidth="1"/>
    <col min="12303" max="12542" width="8.88671875" style="1"/>
    <col min="12543" max="12543" width="12.6640625" style="1" customWidth="1"/>
    <col min="12544" max="12544" width="50.6640625" style="1" customWidth="1"/>
    <col min="12545" max="12558" width="15.6640625" style="1" customWidth="1"/>
    <col min="12559" max="12798" width="8.88671875" style="1"/>
    <col min="12799" max="12799" width="12.6640625" style="1" customWidth="1"/>
    <col min="12800" max="12800" width="50.6640625" style="1" customWidth="1"/>
    <col min="12801" max="12814" width="15.6640625" style="1" customWidth="1"/>
    <col min="12815" max="13054" width="8.88671875" style="1"/>
    <col min="13055" max="13055" width="12.6640625" style="1" customWidth="1"/>
    <col min="13056" max="13056" width="50.6640625" style="1" customWidth="1"/>
    <col min="13057" max="13070" width="15.6640625" style="1" customWidth="1"/>
    <col min="13071" max="13310" width="8.88671875" style="1"/>
    <col min="13311" max="13311" width="12.6640625" style="1" customWidth="1"/>
    <col min="13312" max="13312" width="50.6640625" style="1" customWidth="1"/>
    <col min="13313" max="13326" width="15.6640625" style="1" customWidth="1"/>
    <col min="13327" max="13566" width="8.88671875" style="1"/>
    <col min="13567" max="13567" width="12.6640625" style="1" customWidth="1"/>
    <col min="13568" max="13568" width="50.6640625" style="1" customWidth="1"/>
    <col min="13569" max="13582" width="15.6640625" style="1" customWidth="1"/>
    <col min="13583" max="13822" width="8.88671875" style="1"/>
    <col min="13823" max="13823" width="12.6640625" style="1" customWidth="1"/>
    <col min="13824" max="13824" width="50.6640625" style="1" customWidth="1"/>
    <col min="13825" max="13838" width="15.6640625" style="1" customWidth="1"/>
    <col min="13839" max="14078" width="8.88671875" style="1"/>
    <col min="14079" max="14079" width="12.6640625" style="1" customWidth="1"/>
    <col min="14080" max="14080" width="50.6640625" style="1" customWidth="1"/>
    <col min="14081" max="14094" width="15.6640625" style="1" customWidth="1"/>
    <col min="14095" max="14334" width="8.88671875" style="1"/>
    <col min="14335" max="14335" width="12.6640625" style="1" customWidth="1"/>
    <col min="14336" max="14336" width="50.6640625" style="1" customWidth="1"/>
    <col min="14337" max="14350" width="15.6640625" style="1" customWidth="1"/>
    <col min="14351" max="14590" width="8.88671875" style="1"/>
    <col min="14591" max="14591" width="12.6640625" style="1" customWidth="1"/>
    <col min="14592" max="14592" width="50.6640625" style="1" customWidth="1"/>
    <col min="14593" max="14606" width="15.6640625" style="1" customWidth="1"/>
    <col min="14607" max="14846" width="8.88671875" style="1"/>
    <col min="14847" max="14847" width="12.6640625" style="1" customWidth="1"/>
    <col min="14848" max="14848" width="50.6640625" style="1" customWidth="1"/>
    <col min="14849" max="14862" width="15.6640625" style="1" customWidth="1"/>
    <col min="14863" max="15102" width="8.88671875" style="1"/>
    <col min="15103" max="15103" width="12.6640625" style="1" customWidth="1"/>
    <col min="15104" max="15104" width="50.6640625" style="1" customWidth="1"/>
    <col min="15105" max="15118" width="15.6640625" style="1" customWidth="1"/>
    <col min="15119" max="15358" width="8.88671875" style="1"/>
    <col min="15359" max="15359" width="12.6640625" style="1" customWidth="1"/>
    <col min="15360" max="15360" width="50.6640625" style="1" customWidth="1"/>
    <col min="15361" max="15374" width="15.6640625" style="1" customWidth="1"/>
    <col min="15375" max="15614" width="8.88671875" style="1"/>
    <col min="15615" max="15615" width="12.6640625" style="1" customWidth="1"/>
    <col min="15616" max="15616" width="50.6640625" style="1" customWidth="1"/>
    <col min="15617" max="15630" width="15.6640625" style="1" customWidth="1"/>
    <col min="15631" max="15870" width="8.88671875" style="1"/>
    <col min="15871" max="15871" width="12.6640625" style="1" customWidth="1"/>
    <col min="15872" max="15872" width="50.6640625" style="1" customWidth="1"/>
    <col min="15873" max="15886" width="15.6640625" style="1" customWidth="1"/>
    <col min="15887" max="16126" width="8.88671875" style="1"/>
    <col min="16127" max="16127" width="12.6640625" style="1" customWidth="1"/>
    <col min="16128" max="16128" width="50.6640625" style="1" customWidth="1"/>
    <col min="16129" max="16142" width="15.6640625" style="1" customWidth="1"/>
    <col min="16143" max="16384" width="8.88671875" style="1"/>
  </cols>
  <sheetData>
    <row r="1" spans="1:17" ht="15.6">
      <c r="L1" s="17"/>
      <c r="M1" s="23"/>
      <c r="N1" s="23"/>
      <c r="O1" s="17"/>
      <c r="P1" s="23" t="s">
        <v>307</v>
      </c>
      <c r="Q1" s="23"/>
    </row>
    <row r="2" spans="1:17" ht="13.8" customHeight="1">
      <c r="L2" s="24"/>
      <c r="M2" s="25"/>
      <c r="N2" s="25"/>
      <c r="O2" s="24" t="s">
        <v>305</v>
      </c>
      <c r="P2" s="25"/>
      <c r="Q2" s="25"/>
    </row>
    <row r="3" spans="1:17" ht="14.4" customHeight="1">
      <c r="L3" s="26"/>
      <c r="M3" s="27"/>
      <c r="N3" s="27"/>
      <c r="O3" s="26" t="s">
        <v>306</v>
      </c>
      <c r="P3" s="27"/>
      <c r="Q3" s="27"/>
    </row>
    <row r="5" spans="1:17" ht="22.8">
      <c r="B5" s="21" t="s">
        <v>308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32"/>
      <c r="P5" s="32"/>
      <c r="Q5" s="32"/>
    </row>
    <row r="6" spans="1:17" ht="22.8">
      <c r="B6" s="22" t="s">
        <v>13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32"/>
      <c r="P6" s="32"/>
      <c r="Q6" s="32"/>
    </row>
    <row r="7" spans="1:17">
      <c r="M7" s="4"/>
      <c r="Q7" s="36" t="s">
        <v>309</v>
      </c>
    </row>
    <row r="8" spans="1:17" s="10" customFormat="1" ht="105" customHeight="1">
      <c r="A8" s="8"/>
      <c r="B8" s="9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  <c r="M8" s="9" t="s">
        <v>11</v>
      </c>
      <c r="N8" s="9" t="s">
        <v>12</v>
      </c>
      <c r="O8" s="9" t="s">
        <v>310</v>
      </c>
      <c r="P8" s="9" t="s">
        <v>311</v>
      </c>
      <c r="Q8" s="34" t="s">
        <v>312</v>
      </c>
    </row>
    <row r="9" spans="1:17">
      <c r="A9" s="20"/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9">
        <v>7</v>
      </c>
      <c r="I9" s="19">
        <v>6</v>
      </c>
      <c r="J9" s="19">
        <v>7</v>
      </c>
      <c r="K9" s="19">
        <v>8</v>
      </c>
      <c r="L9" s="19">
        <v>11</v>
      </c>
      <c r="M9" s="19">
        <v>12</v>
      </c>
      <c r="N9" s="19">
        <v>13</v>
      </c>
      <c r="O9" s="19">
        <v>9</v>
      </c>
      <c r="P9" s="19">
        <v>10</v>
      </c>
      <c r="Q9" s="35">
        <v>11</v>
      </c>
    </row>
    <row r="10" spans="1:17" s="11" customFormat="1" ht="22.2" customHeight="1">
      <c r="A10" s="12">
        <v>1</v>
      </c>
      <c r="B10" s="13" t="s">
        <v>14</v>
      </c>
      <c r="C10" s="14" t="s">
        <v>15</v>
      </c>
      <c r="D10" s="15">
        <v>72170617</v>
      </c>
      <c r="E10" s="15">
        <f>E11+E42+E57+E88+E113+E132+E151</f>
        <v>90320456.239999995</v>
      </c>
      <c r="F10" s="15">
        <f t="shared" ref="F10" si="0">F11+F42+F57+F88+F113+F132+F151</f>
        <v>67635943.24000001</v>
      </c>
      <c r="G10" s="15">
        <v>57311947.909999996</v>
      </c>
      <c r="H10" s="15">
        <v>0</v>
      </c>
      <c r="I10" s="15">
        <v>57239872.699999996</v>
      </c>
      <c r="J10" s="15">
        <v>1329000.51</v>
      </c>
      <c r="K10" s="15">
        <v>643063.29</v>
      </c>
      <c r="L10" s="16">
        <f t="shared" ref="L10:L73" si="1">F10-G10</f>
        <v>10323995.330000013</v>
      </c>
      <c r="M10" s="16">
        <f t="shared" ref="M10:M73" si="2">E10-G10</f>
        <v>33008508.329999998</v>
      </c>
      <c r="N10" s="16">
        <f t="shared" ref="N10:N73" si="3">IF(F10=0,0,(G10/F10)*100)</f>
        <v>84.735933535566659</v>
      </c>
      <c r="O10" s="16">
        <f t="shared" ref="O10:O73" si="4">E10-I10</f>
        <v>33080583.539999999</v>
      </c>
      <c r="P10" s="16">
        <f t="shared" ref="P10:P73" si="5">F10-I10</f>
        <v>10396070.540000014</v>
      </c>
      <c r="Q10" s="37">
        <f t="shared" ref="Q10:Q73" si="6">IF(F10=0,0,(I10/F10)*100)</f>
        <v>84.629370062733514</v>
      </c>
    </row>
    <row r="11" spans="1:17" s="11" customFormat="1" ht="22.2" customHeight="1">
      <c r="A11" s="12">
        <v>1</v>
      </c>
      <c r="B11" s="13" t="s">
        <v>16</v>
      </c>
      <c r="C11" s="14" t="s">
        <v>17</v>
      </c>
      <c r="D11" s="15">
        <v>29644700</v>
      </c>
      <c r="E11" s="15">
        <f>E13+E38</f>
        <v>32691619</v>
      </c>
      <c r="F11" s="15">
        <f t="shared" ref="F11" si="7">F13+F38</f>
        <v>23697872</v>
      </c>
      <c r="G11" s="15">
        <v>22138723.809999999</v>
      </c>
      <c r="H11" s="15">
        <v>0</v>
      </c>
      <c r="I11" s="15">
        <v>22807197.41</v>
      </c>
      <c r="J11" s="15">
        <v>352430.4</v>
      </c>
      <c r="K11" s="15">
        <v>0</v>
      </c>
      <c r="L11" s="16">
        <f t="shared" si="1"/>
        <v>1559148.1900000013</v>
      </c>
      <c r="M11" s="16">
        <f t="shared" si="2"/>
        <v>10552895.190000001</v>
      </c>
      <c r="N11" s="16">
        <f t="shared" si="3"/>
        <v>93.420724907282803</v>
      </c>
      <c r="O11" s="16">
        <f t="shared" si="4"/>
        <v>9884421.5899999999</v>
      </c>
      <c r="P11" s="16">
        <f t="shared" si="5"/>
        <v>890674.58999999985</v>
      </c>
      <c r="Q11" s="37">
        <f t="shared" si="6"/>
        <v>96.24154189878314</v>
      </c>
    </row>
    <row r="12" spans="1:17" s="11" customFormat="1" ht="78" hidden="1">
      <c r="A12" s="12">
        <v>2</v>
      </c>
      <c r="B12" s="13" t="s">
        <v>18</v>
      </c>
      <c r="C12" s="14" t="s">
        <v>19</v>
      </c>
      <c r="D12" s="15">
        <v>29644700</v>
      </c>
      <c r="E12" s="18">
        <f>E13</f>
        <v>32591619</v>
      </c>
      <c r="F12" s="18">
        <f t="shared" ref="F12:F13" si="8">F13</f>
        <v>23597872</v>
      </c>
      <c r="G12" s="15">
        <v>22059163.809999999</v>
      </c>
      <c r="H12" s="15">
        <v>0</v>
      </c>
      <c r="I12" s="15">
        <v>22727637.41</v>
      </c>
      <c r="J12" s="15">
        <v>352430.4</v>
      </c>
      <c r="K12" s="15">
        <v>0</v>
      </c>
      <c r="L12" s="16">
        <f t="shared" si="1"/>
        <v>1538708.1900000013</v>
      </c>
      <c r="M12" s="16">
        <f t="shared" si="2"/>
        <v>10532455.190000001</v>
      </c>
      <c r="N12" s="16">
        <f t="shared" si="3"/>
        <v>93.479462088784942</v>
      </c>
      <c r="O12" s="16">
        <f t="shared" si="4"/>
        <v>9863981.5899999999</v>
      </c>
      <c r="P12" s="16">
        <f t="shared" si="5"/>
        <v>870234.58999999985</v>
      </c>
      <c r="Q12" s="37">
        <f t="shared" si="6"/>
        <v>96.312232772514406</v>
      </c>
    </row>
    <row r="13" spans="1:17" s="11" customFormat="1" ht="82.8" customHeight="1">
      <c r="A13" s="12">
        <v>2</v>
      </c>
      <c r="B13" s="13" t="s">
        <v>20</v>
      </c>
      <c r="C13" s="14" t="s">
        <v>19</v>
      </c>
      <c r="D13" s="15">
        <v>29644700</v>
      </c>
      <c r="E13" s="15">
        <f>E14</f>
        <v>32591619</v>
      </c>
      <c r="F13" s="15">
        <f t="shared" si="8"/>
        <v>23597872</v>
      </c>
      <c r="G13" s="15">
        <v>22059163.809999999</v>
      </c>
      <c r="H13" s="15">
        <v>0</v>
      </c>
      <c r="I13" s="15">
        <v>22727637.41</v>
      </c>
      <c r="J13" s="15">
        <v>352430.4</v>
      </c>
      <c r="K13" s="15">
        <v>0</v>
      </c>
      <c r="L13" s="16">
        <f t="shared" si="1"/>
        <v>1538708.1900000013</v>
      </c>
      <c r="M13" s="16">
        <f t="shared" si="2"/>
        <v>10532455.190000001</v>
      </c>
      <c r="N13" s="16">
        <f t="shared" si="3"/>
        <v>93.479462088784942</v>
      </c>
      <c r="O13" s="16">
        <f t="shared" si="4"/>
        <v>9863981.5899999999</v>
      </c>
      <c r="P13" s="16">
        <f t="shared" si="5"/>
        <v>870234.58999999985</v>
      </c>
      <c r="Q13" s="37">
        <f t="shared" si="6"/>
        <v>96.312232772514406</v>
      </c>
    </row>
    <row r="14" spans="1:17" s="11" customFormat="1" ht="15.6">
      <c r="A14" s="12">
        <v>1</v>
      </c>
      <c r="B14" s="13" t="s">
        <v>21</v>
      </c>
      <c r="C14" s="14" t="s">
        <v>22</v>
      </c>
      <c r="D14" s="15">
        <v>29644700</v>
      </c>
      <c r="E14" s="15">
        <f>E15+E19+E32+E31</f>
        <v>32591619</v>
      </c>
      <c r="F14" s="15">
        <f t="shared" ref="F14" si="9">F15+F19+F32+F31</f>
        <v>23597872</v>
      </c>
      <c r="G14" s="15">
        <v>21257039.43</v>
      </c>
      <c r="H14" s="15">
        <v>0</v>
      </c>
      <c r="I14" s="15">
        <v>21925513.030000001</v>
      </c>
      <c r="J14" s="15">
        <v>352430.4</v>
      </c>
      <c r="K14" s="15">
        <v>0</v>
      </c>
      <c r="L14" s="16">
        <f t="shared" si="1"/>
        <v>2340832.5700000003</v>
      </c>
      <c r="M14" s="16">
        <f t="shared" si="2"/>
        <v>11334579.57</v>
      </c>
      <c r="N14" s="16">
        <f t="shared" si="3"/>
        <v>90.08032347154014</v>
      </c>
      <c r="O14" s="16">
        <f t="shared" si="4"/>
        <v>10666105.969999999</v>
      </c>
      <c r="P14" s="16">
        <f t="shared" si="5"/>
        <v>1672358.9699999988</v>
      </c>
      <c r="Q14" s="37">
        <f t="shared" si="6"/>
        <v>92.913094155269604</v>
      </c>
    </row>
    <row r="15" spans="1:17" s="11" customFormat="1" ht="15.6">
      <c r="A15" s="12">
        <v>2</v>
      </c>
      <c r="B15" s="13" t="s">
        <v>23</v>
      </c>
      <c r="C15" s="14" t="s">
        <v>24</v>
      </c>
      <c r="D15" s="15">
        <v>26201600</v>
      </c>
      <c r="E15" s="15">
        <v>25956621</v>
      </c>
      <c r="F15" s="15">
        <v>18695398</v>
      </c>
      <c r="G15" s="15">
        <v>18682167.059999999</v>
      </c>
      <c r="H15" s="15">
        <v>0</v>
      </c>
      <c r="I15" s="15">
        <v>18652697.689999998</v>
      </c>
      <c r="J15" s="15">
        <v>29469.37</v>
      </c>
      <c r="K15" s="15">
        <v>0</v>
      </c>
      <c r="L15" s="16">
        <f t="shared" si="1"/>
        <v>13230.940000001341</v>
      </c>
      <c r="M15" s="16">
        <f t="shared" si="2"/>
        <v>7274453.9400000013</v>
      </c>
      <c r="N15" s="16">
        <f t="shared" si="3"/>
        <v>99.92922889365606</v>
      </c>
      <c r="O15" s="16">
        <f t="shared" si="4"/>
        <v>7303923.3100000024</v>
      </c>
      <c r="P15" s="16">
        <f t="shared" si="5"/>
        <v>42700.310000002384</v>
      </c>
      <c r="Q15" s="37">
        <f t="shared" si="6"/>
        <v>99.771599887844047</v>
      </c>
    </row>
    <row r="16" spans="1:17" s="11" customFormat="1" ht="15.6">
      <c r="A16" s="12">
        <v>2</v>
      </c>
      <c r="B16" s="13" t="s">
        <v>25</v>
      </c>
      <c r="C16" s="14" t="s">
        <v>26</v>
      </c>
      <c r="D16" s="15">
        <v>21476600</v>
      </c>
      <c r="E16" s="15">
        <v>21275808</v>
      </c>
      <c r="F16" s="15">
        <v>15367176</v>
      </c>
      <c r="G16" s="15">
        <v>15357484.66</v>
      </c>
      <c r="H16" s="15">
        <v>0</v>
      </c>
      <c r="I16" s="15">
        <v>15341169.939999999</v>
      </c>
      <c r="J16" s="15">
        <v>16314.72</v>
      </c>
      <c r="K16" s="15">
        <v>0</v>
      </c>
      <c r="L16" s="16">
        <f t="shared" si="1"/>
        <v>9691.339999999851</v>
      </c>
      <c r="M16" s="16">
        <f t="shared" si="2"/>
        <v>5918323.3399999999</v>
      </c>
      <c r="N16" s="16">
        <f t="shared" si="3"/>
        <v>99.936934801813948</v>
      </c>
      <c r="O16" s="16">
        <f t="shared" si="4"/>
        <v>5934638.0600000005</v>
      </c>
      <c r="P16" s="16">
        <f t="shared" si="5"/>
        <v>26006.060000000522</v>
      </c>
      <c r="Q16" s="37">
        <f t="shared" si="6"/>
        <v>99.830768776254004</v>
      </c>
    </row>
    <row r="17" spans="1:17" s="11" customFormat="1" ht="15.6">
      <c r="A17" s="12">
        <v>0</v>
      </c>
      <c r="B17" s="13" t="s">
        <v>27</v>
      </c>
      <c r="C17" s="14" t="s">
        <v>28</v>
      </c>
      <c r="D17" s="15">
        <v>21476600</v>
      </c>
      <c r="E17" s="15">
        <v>21275808</v>
      </c>
      <c r="F17" s="15">
        <v>15367176</v>
      </c>
      <c r="G17" s="15">
        <v>15357484.66</v>
      </c>
      <c r="H17" s="15">
        <v>0</v>
      </c>
      <c r="I17" s="15">
        <v>15341169.939999999</v>
      </c>
      <c r="J17" s="15">
        <v>16314.72</v>
      </c>
      <c r="K17" s="15">
        <v>0</v>
      </c>
      <c r="L17" s="16">
        <f t="shared" si="1"/>
        <v>9691.339999999851</v>
      </c>
      <c r="M17" s="16">
        <f t="shared" si="2"/>
        <v>5918323.3399999999</v>
      </c>
      <c r="N17" s="16">
        <f t="shared" si="3"/>
        <v>99.936934801813948</v>
      </c>
      <c r="O17" s="16">
        <f t="shared" si="4"/>
        <v>5934638.0600000005</v>
      </c>
      <c r="P17" s="16">
        <f t="shared" si="5"/>
        <v>26006.060000000522</v>
      </c>
      <c r="Q17" s="37">
        <f t="shared" si="6"/>
        <v>99.830768776254004</v>
      </c>
    </row>
    <row r="18" spans="1:17" s="11" customFormat="1" ht="15.6">
      <c r="A18" s="12">
        <v>0</v>
      </c>
      <c r="B18" s="13" t="s">
        <v>29</v>
      </c>
      <c r="C18" s="14" t="s">
        <v>30</v>
      </c>
      <c r="D18" s="15">
        <v>4725000</v>
      </c>
      <c r="E18" s="15">
        <v>4680813</v>
      </c>
      <c r="F18" s="15">
        <v>3328222</v>
      </c>
      <c r="G18" s="15">
        <v>3324682.4</v>
      </c>
      <c r="H18" s="15">
        <v>0</v>
      </c>
      <c r="I18" s="15">
        <v>3311527.75</v>
      </c>
      <c r="J18" s="15">
        <v>13154.65</v>
      </c>
      <c r="K18" s="15">
        <v>0</v>
      </c>
      <c r="L18" s="16">
        <f t="shared" si="1"/>
        <v>3539.6000000000931</v>
      </c>
      <c r="M18" s="16">
        <f t="shared" si="2"/>
        <v>1356130.6</v>
      </c>
      <c r="N18" s="16">
        <f t="shared" si="3"/>
        <v>99.893648921255846</v>
      </c>
      <c r="O18" s="16">
        <f t="shared" si="4"/>
        <v>1369285.25</v>
      </c>
      <c r="P18" s="16">
        <f t="shared" si="5"/>
        <v>16694.25</v>
      </c>
      <c r="Q18" s="37">
        <f t="shared" si="6"/>
        <v>99.498403351699494</v>
      </c>
    </row>
    <row r="19" spans="1:17" s="11" customFormat="1" ht="15.6">
      <c r="A19" s="12">
        <v>3</v>
      </c>
      <c r="B19" s="13" t="s">
        <v>31</v>
      </c>
      <c r="C19" s="14" t="s">
        <v>32</v>
      </c>
      <c r="D19" s="15">
        <v>3393100</v>
      </c>
      <c r="E19" s="15">
        <f>E20+E21+E22+E23+E29</f>
        <v>4829424</v>
      </c>
      <c r="F19" s="15">
        <f t="shared" ref="F19" si="10">F20+F21+F22+F23+F29</f>
        <v>3099400</v>
      </c>
      <c r="G19" s="15">
        <v>1720585.8900000001</v>
      </c>
      <c r="H19" s="15">
        <v>0</v>
      </c>
      <c r="I19" s="15">
        <v>2447716.7600000002</v>
      </c>
      <c r="J19" s="15">
        <v>293773.13</v>
      </c>
      <c r="K19" s="15">
        <v>0</v>
      </c>
      <c r="L19" s="16">
        <f t="shared" si="1"/>
        <v>1378814.1099999999</v>
      </c>
      <c r="M19" s="16">
        <f t="shared" si="2"/>
        <v>3108838.11</v>
      </c>
      <c r="N19" s="16">
        <f t="shared" si="3"/>
        <v>55.513515196489649</v>
      </c>
      <c r="O19" s="16">
        <f t="shared" si="4"/>
        <v>2381707.2399999998</v>
      </c>
      <c r="P19" s="16">
        <f t="shared" si="5"/>
        <v>651683.23999999976</v>
      </c>
      <c r="Q19" s="37">
        <f t="shared" si="6"/>
        <v>78.973890430405888</v>
      </c>
    </row>
    <row r="20" spans="1:17" s="11" customFormat="1" ht="15.6">
      <c r="A20" s="12">
        <v>0</v>
      </c>
      <c r="B20" s="13" t="s">
        <v>33</v>
      </c>
      <c r="C20" s="14" t="s">
        <v>34</v>
      </c>
      <c r="D20" s="15">
        <v>700000</v>
      </c>
      <c r="E20" s="15">
        <f>272926+300000+770000</f>
        <v>1342926</v>
      </c>
      <c r="F20" s="15">
        <f>349986+75000+770000</f>
        <v>1194986</v>
      </c>
      <c r="G20" s="15">
        <v>90600</v>
      </c>
      <c r="H20" s="15">
        <v>0</v>
      </c>
      <c r="I20" s="15">
        <v>1078004</v>
      </c>
      <c r="J20" s="15">
        <v>0</v>
      </c>
      <c r="K20" s="15">
        <v>0</v>
      </c>
      <c r="L20" s="16">
        <f t="shared" si="1"/>
        <v>1104386</v>
      </c>
      <c r="M20" s="16">
        <f t="shared" si="2"/>
        <v>1252326</v>
      </c>
      <c r="N20" s="16">
        <f t="shared" si="3"/>
        <v>7.5816787811740056</v>
      </c>
      <c r="O20" s="16">
        <f t="shared" si="4"/>
        <v>264922</v>
      </c>
      <c r="P20" s="16">
        <f t="shared" si="5"/>
        <v>116982</v>
      </c>
      <c r="Q20" s="37">
        <f t="shared" si="6"/>
        <v>90.21059660950003</v>
      </c>
    </row>
    <row r="21" spans="1:17" s="11" customFormat="1" ht="15.6">
      <c r="A21" s="12">
        <v>0</v>
      </c>
      <c r="B21" s="13" t="s">
        <v>35</v>
      </c>
      <c r="C21" s="14" t="s">
        <v>36</v>
      </c>
      <c r="D21" s="15">
        <v>350000</v>
      </c>
      <c r="E21" s="15">
        <f>331398+100000</f>
        <v>431398</v>
      </c>
      <c r="F21" s="15">
        <f>228898+100000</f>
        <v>328898</v>
      </c>
      <c r="G21" s="15">
        <v>217442.88</v>
      </c>
      <c r="H21" s="15">
        <v>0</v>
      </c>
      <c r="I21" s="15">
        <v>183334.8</v>
      </c>
      <c r="J21" s="15">
        <v>67608.08</v>
      </c>
      <c r="K21" s="15">
        <v>0</v>
      </c>
      <c r="L21" s="16">
        <f t="shared" si="1"/>
        <v>111455.12</v>
      </c>
      <c r="M21" s="16">
        <f t="shared" si="2"/>
        <v>213955.12</v>
      </c>
      <c r="N21" s="16">
        <f t="shared" si="3"/>
        <v>66.112557692658513</v>
      </c>
      <c r="O21" s="16">
        <f t="shared" si="4"/>
        <v>248063.2</v>
      </c>
      <c r="P21" s="16">
        <f t="shared" si="5"/>
        <v>145563.20000000001</v>
      </c>
      <c r="Q21" s="37">
        <f t="shared" si="6"/>
        <v>55.742144981118756</v>
      </c>
    </row>
    <row r="22" spans="1:17" s="11" customFormat="1" ht="15.6">
      <c r="A22" s="12">
        <v>0</v>
      </c>
      <c r="B22" s="13" t="s">
        <v>37</v>
      </c>
      <c r="C22" s="14" t="s">
        <v>38</v>
      </c>
      <c r="D22" s="15">
        <v>50000</v>
      </c>
      <c r="E22" s="15">
        <v>50000</v>
      </c>
      <c r="F22" s="15">
        <v>45000</v>
      </c>
      <c r="G22" s="15">
        <v>35000</v>
      </c>
      <c r="H22" s="15">
        <v>0</v>
      </c>
      <c r="I22" s="15">
        <v>34105.93</v>
      </c>
      <c r="J22" s="15">
        <v>894.07</v>
      </c>
      <c r="K22" s="15">
        <v>0</v>
      </c>
      <c r="L22" s="16">
        <f t="shared" si="1"/>
        <v>10000</v>
      </c>
      <c r="M22" s="16">
        <f t="shared" si="2"/>
        <v>15000</v>
      </c>
      <c r="N22" s="16">
        <f t="shared" si="3"/>
        <v>77.777777777777786</v>
      </c>
      <c r="O22" s="16">
        <f t="shared" si="4"/>
        <v>15894.07</v>
      </c>
      <c r="P22" s="16">
        <f t="shared" si="5"/>
        <v>10894.07</v>
      </c>
      <c r="Q22" s="37">
        <f t="shared" si="6"/>
        <v>75.790955555555556</v>
      </c>
    </row>
    <row r="23" spans="1:17" s="11" customFormat="1" ht="15.6">
      <c r="A23" s="12">
        <v>3</v>
      </c>
      <c r="B23" s="13" t="s">
        <v>39</v>
      </c>
      <c r="C23" s="14" t="s">
        <v>40</v>
      </c>
      <c r="D23" s="15">
        <v>2268100</v>
      </c>
      <c r="E23" s="15">
        <v>2980100</v>
      </c>
      <c r="F23" s="15">
        <v>1510516</v>
      </c>
      <c r="G23" s="15">
        <v>1377543.0099999998</v>
      </c>
      <c r="H23" s="15">
        <v>0</v>
      </c>
      <c r="I23" s="15">
        <v>1152272.0300000003</v>
      </c>
      <c r="J23" s="15">
        <v>225270.97999999998</v>
      </c>
      <c r="K23" s="15">
        <v>0</v>
      </c>
      <c r="L23" s="16">
        <f t="shared" si="1"/>
        <v>132972.99000000022</v>
      </c>
      <c r="M23" s="16">
        <f t="shared" si="2"/>
        <v>1602556.9900000002</v>
      </c>
      <c r="N23" s="16">
        <f t="shared" si="3"/>
        <v>91.196849950612886</v>
      </c>
      <c r="O23" s="16">
        <f t="shared" si="4"/>
        <v>1827827.9699999997</v>
      </c>
      <c r="P23" s="16">
        <f t="shared" si="5"/>
        <v>358243.96999999974</v>
      </c>
      <c r="Q23" s="37">
        <f t="shared" si="6"/>
        <v>76.283338276456533</v>
      </c>
    </row>
    <row r="24" spans="1:17" s="11" customFormat="1" ht="15.6">
      <c r="A24" s="12">
        <v>0</v>
      </c>
      <c r="B24" s="13" t="s">
        <v>41</v>
      </c>
      <c r="C24" s="14" t="s">
        <v>42</v>
      </c>
      <c r="D24" s="15">
        <v>800000</v>
      </c>
      <c r="E24" s="15">
        <v>800000</v>
      </c>
      <c r="F24" s="15">
        <v>336116</v>
      </c>
      <c r="G24" s="15">
        <v>336084.13</v>
      </c>
      <c r="H24" s="15">
        <v>0</v>
      </c>
      <c r="I24" s="15">
        <v>329510.36</v>
      </c>
      <c r="J24" s="15">
        <v>6573.77</v>
      </c>
      <c r="K24" s="15">
        <v>0</v>
      </c>
      <c r="L24" s="16">
        <f t="shared" si="1"/>
        <v>31.869999999995343</v>
      </c>
      <c r="M24" s="16">
        <f t="shared" si="2"/>
        <v>463915.87</v>
      </c>
      <c r="N24" s="16">
        <f t="shared" si="3"/>
        <v>99.99051815444669</v>
      </c>
      <c r="O24" s="16">
        <f t="shared" si="4"/>
        <v>470489.64</v>
      </c>
      <c r="P24" s="16">
        <f t="shared" si="5"/>
        <v>6605.640000000014</v>
      </c>
      <c r="Q24" s="37">
        <f t="shared" si="6"/>
        <v>98.034714205809891</v>
      </c>
    </row>
    <row r="25" spans="1:17" s="11" customFormat="1" ht="15.6">
      <c r="A25" s="12">
        <v>0</v>
      </c>
      <c r="B25" s="13" t="s">
        <v>43</v>
      </c>
      <c r="C25" s="14" t="s">
        <v>44</v>
      </c>
      <c r="D25" s="15">
        <v>40000</v>
      </c>
      <c r="E25" s="15">
        <v>40000</v>
      </c>
      <c r="F25" s="15">
        <v>28600</v>
      </c>
      <c r="G25" s="15">
        <v>19179.009999999998</v>
      </c>
      <c r="H25" s="15">
        <v>0</v>
      </c>
      <c r="I25" s="15">
        <v>18792.669999999998</v>
      </c>
      <c r="J25" s="15">
        <v>386.34</v>
      </c>
      <c r="K25" s="15">
        <v>0</v>
      </c>
      <c r="L25" s="16">
        <f t="shared" si="1"/>
        <v>9420.9900000000016</v>
      </c>
      <c r="M25" s="16">
        <f t="shared" si="2"/>
        <v>20820.990000000002</v>
      </c>
      <c r="N25" s="16">
        <f t="shared" si="3"/>
        <v>67.059475524475516</v>
      </c>
      <c r="O25" s="16">
        <f t="shared" si="4"/>
        <v>21207.33</v>
      </c>
      <c r="P25" s="16">
        <f t="shared" si="5"/>
        <v>9807.3300000000017</v>
      </c>
      <c r="Q25" s="37">
        <f t="shared" si="6"/>
        <v>65.708636363636359</v>
      </c>
    </row>
    <row r="26" spans="1:17" s="11" customFormat="1" ht="15.6">
      <c r="A26" s="12">
        <v>0</v>
      </c>
      <c r="B26" s="13" t="s">
        <v>45</v>
      </c>
      <c r="C26" s="14" t="s">
        <v>46</v>
      </c>
      <c r="D26" s="15">
        <v>1333100</v>
      </c>
      <c r="E26" s="15">
        <v>2045100</v>
      </c>
      <c r="F26" s="15">
        <v>1052000</v>
      </c>
      <c r="G26" s="15">
        <v>935788.58</v>
      </c>
      <c r="H26" s="15">
        <v>0</v>
      </c>
      <c r="I26" s="15">
        <v>797411.78</v>
      </c>
      <c r="J26" s="15">
        <v>138376.79999999999</v>
      </c>
      <c r="K26" s="15">
        <v>0</v>
      </c>
      <c r="L26" s="16">
        <f t="shared" si="1"/>
        <v>116211.42000000004</v>
      </c>
      <c r="M26" s="16">
        <f t="shared" si="2"/>
        <v>1109311.42</v>
      </c>
      <c r="N26" s="16">
        <f t="shared" si="3"/>
        <v>88.953287072243342</v>
      </c>
      <c r="O26" s="16">
        <f t="shared" si="4"/>
        <v>1247688.22</v>
      </c>
      <c r="P26" s="16">
        <f t="shared" si="5"/>
        <v>254588.21999999997</v>
      </c>
      <c r="Q26" s="37">
        <f t="shared" si="6"/>
        <v>75.79959885931558</v>
      </c>
    </row>
    <row r="27" spans="1:17" s="11" customFormat="1" ht="15.6">
      <c r="A27" s="12">
        <v>0</v>
      </c>
      <c r="B27" s="13" t="s">
        <v>47</v>
      </c>
      <c r="C27" s="14" t="s">
        <v>48</v>
      </c>
      <c r="D27" s="15">
        <v>5000</v>
      </c>
      <c r="E27" s="15">
        <v>5000</v>
      </c>
      <c r="F27" s="15">
        <v>3800</v>
      </c>
      <c r="G27" s="15">
        <v>199.67</v>
      </c>
      <c r="H27" s="15">
        <v>0</v>
      </c>
      <c r="I27" s="15">
        <v>133.1</v>
      </c>
      <c r="J27" s="15">
        <v>66.569999999999993</v>
      </c>
      <c r="K27" s="15">
        <v>0</v>
      </c>
      <c r="L27" s="16">
        <f t="shared" si="1"/>
        <v>3600.33</v>
      </c>
      <c r="M27" s="16">
        <f t="shared" si="2"/>
        <v>4800.33</v>
      </c>
      <c r="N27" s="16">
        <f t="shared" si="3"/>
        <v>5.2544736842105264</v>
      </c>
      <c r="O27" s="16">
        <f t="shared" si="4"/>
        <v>4866.8999999999996</v>
      </c>
      <c r="P27" s="16">
        <f t="shared" si="5"/>
        <v>3666.9</v>
      </c>
      <c r="Q27" s="37">
        <f t="shared" si="6"/>
        <v>3.5026315789473683</v>
      </c>
    </row>
    <row r="28" spans="1:17" s="11" customFormat="1" ht="31.2">
      <c r="A28" s="12">
        <v>0</v>
      </c>
      <c r="B28" s="13" t="s">
        <v>49</v>
      </c>
      <c r="C28" s="14" t="s">
        <v>50</v>
      </c>
      <c r="D28" s="15">
        <v>90000</v>
      </c>
      <c r="E28" s="15">
        <v>90000</v>
      </c>
      <c r="F28" s="15">
        <v>90000</v>
      </c>
      <c r="G28" s="15">
        <v>86291.62</v>
      </c>
      <c r="H28" s="15">
        <v>0</v>
      </c>
      <c r="I28" s="15">
        <v>6424.12</v>
      </c>
      <c r="J28" s="15">
        <v>79867.5</v>
      </c>
      <c r="K28" s="15">
        <v>0</v>
      </c>
      <c r="L28" s="16">
        <f t="shared" si="1"/>
        <v>3708.3800000000047</v>
      </c>
      <c r="M28" s="16">
        <f t="shared" si="2"/>
        <v>3708.3800000000047</v>
      </c>
      <c r="N28" s="16">
        <f t="shared" si="3"/>
        <v>95.879577777777769</v>
      </c>
      <c r="O28" s="16">
        <f t="shared" si="4"/>
        <v>83575.88</v>
      </c>
      <c r="P28" s="16">
        <f t="shared" si="5"/>
        <v>83575.88</v>
      </c>
      <c r="Q28" s="37">
        <f t="shared" si="6"/>
        <v>7.1379111111111113</v>
      </c>
    </row>
    <row r="29" spans="1:17" s="11" customFormat="1" ht="33" customHeight="1">
      <c r="A29" s="12">
        <v>3</v>
      </c>
      <c r="B29" s="13" t="s">
        <v>51</v>
      </c>
      <c r="C29" s="14" t="s">
        <v>52</v>
      </c>
      <c r="D29" s="15">
        <v>25000</v>
      </c>
      <c r="E29" s="15">
        <v>25000</v>
      </c>
      <c r="F29" s="15">
        <v>20000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6">
        <f t="shared" si="1"/>
        <v>20000</v>
      </c>
      <c r="M29" s="16">
        <f t="shared" si="2"/>
        <v>25000</v>
      </c>
      <c r="N29" s="16">
        <f t="shared" si="3"/>
        <v>0</v>
      </c>
      <c r="O29" s="16">
        <f t="shared" si="4"/>
        <v>25000</v>
      </c>
      <c r="P29" s="16">
        <f t="shared" si="5"/>
        <v>20000</v>
      </c>
      <c r="Q29" s="37">
        <f t="shared" si="6"/>
        <v>0</v>
      </c>
    </row>
    <row r="30" spans="1:17" s="11" customFormat="1" ht="46.8">
      <c r="A30" s="12">
        <v>0</v>
      </c>
      <c r="B30" s="13" t="s">
        <v>53</v>
      </c>
      <c r="C30" s="14" t="s">
        <v>54</v>
      </c>
      <c r="D30" s="15">
        <v>25000</v>
      </c>
      <c r="E30" s="15">
        <v>25000</v>
      </c>
      <c r="F30" s="15">
        <v>20000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6">
        <f t="shared" si="1"/>
        <v>20000</v>
      </c>
      <c r="M30" s="16">
        <f t="shared" si="2"/>
        <v>25000</v>
      </c>
      <c r="N30" s="16">
        <f t="shared" si="3"/>
        <v>0</v>
      </c>
      <c r="O30" s="16">
        <f t="shared" si="4"/>
        <v>25000</v>
      </c>
      <c r="P30" s="16">
        <f t="shared" si="5"/>
        <v>20000</v>
      </c>
      <c r="Q30" s="37">
        <f t="shared" si="6"/>
        <v>0</v>
      </c>
    </row>
    <row r="31" spans="1:17" s="11" customFormat="1" ht="15.6">
      <c r="A31" s="12">
        <v>0</v>
      </c>
      <c r="B31" s="13" t="s">
        <v>55</v>
      </c>
      <c r="C31" s="14" t="s">
        <v>56</v>
      </c>
      <c r="D31" s="15">
        <v>50000</v>
      </c>
      <c r="E31" s="15">
        <v>996574</v>
      </c>
      <c r="F31" s="15">
        <v>994074</v>
      </c>
      <c r="G31" s="15">
        <v>854286.48</v>
      </c>
      <c r="H31" s="15">
        <v>0</v>
      </c>
      <c r="I31" s="15">
        <v>825098.58</v>
      </c>
      <c r="J31" s="15">
        <v>29187.9</v>
      </c>
      <c r="K31" s="15">
        <v>0</v>
      </c>
      <c r="L31" s="16">
        <f t="shared" si="1"/>
        <v>139787.52000000002</v>
      </c>
      <c r="M31" s="16">
        <f t="shared" si="2"/>
        <v>142287.52000000002</v>
      </c>
      <c r="N31" s="16">
        <f t="shared" si="3"/>
        <v>85.937916090753802</v>
      </c>
      <c r="O31" s="16">
        <f t="shared" si="4"/>
        <v>171475.42000000004</v>
      </c>
      <c r="P31" s="16">
        <f t="shared" si="5"/>
        <v>168975.42000000004</v>
      </c>
      <c r="Q31" s="37">
        <f t="shared" si="6"/>
        <v>83.001726229636816</v>
      </c>
    </row>
    <row r="32" spans="1:17" s="11" customFormat="1" ht="18.600000000000001" customHeight="1">
      <c r="A32" s="12">
        <v>1</v>
      </c>
      <c r="B32" s="13" t="s">
        <v>57</v>
      </c>
      <c r="C32" s="14" t="s">
        <v>58</v>
      </c>
      <c r="D32" s="15">
        <v>0</v>
      </c>
      <c r="E32" s="15">
        <v>809000</v>
      </c>
      <c r="F32" s="15">
        <v>809000</v>
      </c>
      <c r="G32" s="15">
        <v>802124.38</v>
      </c>
      <c r="H32" s="15">
        <v>0</v>
      </c>
      <c r="I32" s="15">
        <v>802124.38</v>
      </c>
      <c r="J32" s="15">
        <v>0</v>
      </c>
      <c r="K32" s="15">
        <v>0</v>
      </c>
      <c r="L32" s="16">
        <f t="shared" si="1"/>
        <v>6875.6199999999953</v>
      </c>
      <c r="M32" s="16">
        <f t="shared" si="2"/>
        <v>6875.6199999999953</v>
      </c>
      <c r="N32" s="16">
        <f t="shared" si="3"/>
        <v>99.150108776267004</v>
      </c>
      <c r="O32" s="16">
        <f t="shared" si="4"/>
        <v>6875.6199999999953</v>
      </c>
      <c r="P32" s="16">
        <f t="shared" si="5"/>
        <v>6875.6199999999953</v>
      </c>
      <c r="Q32" s="37">
        <f t="shared" si="6"/>
        <v>99.150108776267004</v>
      </c>
    </row>
    <row r="33" spans="1:17" s="11" customFormat="1" ht="18.600000000000001" customHeight="1">
      <c r="A33" s="12">
        <v>2</v>
      </c>
      <c r="B33" s="13" t="s">
        <v>59</v>
      </c>
      <c r="C33" s="14" t="s">
        <v>60</v>
      </c>
      <c r="D33" s="15">
        <v>0</v>
      </c>
      <c r="E33" s="15">
        <v>809000</v>
      </c>
      <c r="F33" s="15">
        <v>809000</v>
      </c>
      <c r="G33" s="15">
        <v>802124.38</v>
      </c>
      <c r="H33" s="15">
        <v>0</v>
      </c>
      <c r="I33" s="15">
        <v>802124.38</v>
      </c>
      <c r="J33" s="15">
        <v>0</v>
      </c>
      <c r="K33" s="15">
        <v>0</v>
      </c>
      <c r="L33" s="16">
        <f t="shared" si="1"/>
        <v>6875.6199999999953</v>
      </c>
      <c r="M33" s="16">
        <f t="shared" si="2"/>
        <v>6875.6199999999953</v>
      </c>
      <c r="N33" s="16">
        <f t="shared" si="3"/>
        <v>99.150108776267004</v>
      </c>
      <c r="O33" s="16">
        <f t="shared" si="4"/>
        <v>6875.6199999999953</v>
      </c>
      <c r="P33" s="16">
        <f t="shared" si="5"/>
        <v>6875.6199999999953</v>
      </c>
      <c r="Q33" s="37">
        <f t="shared" si="6"/>
        <v>99.150108776267004</v>
      </c>
    </row>
    <row r="34" spans="1:17" s="11" customFormat="1" ht="31.2">
      <c r="A34" s="12">
        <v>0</v>
      </c>
      <c r="B34" s="13" t="s">
        <v>61</v>
      </c>
      <c r="C34" s="14" t="s">
        <v>62</v>
      </c>
      <c r="D34" s="15">
        <v>0</v>
      </c>
      <c r="E34" s="15">
        <v>99000</v>
      </c>
      <c r="F34" s="15">
        <v>99000</v>
      </c>
      <c r="G34" s="15">
        <v>98929</v>
      </c>
      <c r="H34" s="15">
        <v>0</v>
      </c>
      <c r="I34" s="15">
        <v>98929</v>
      </c>
      <c r="J34" s="15">
        <v>0</v>
      </c>
      <c r="K34" s="15">
        <v>0</v>
      </c>
      <c r="L34" s="16">
        <f t="shared" si="1"/>
        <v>71</v>
      </c>
      <c r="M34" s="16">
        <f t="shared" si="2"/>
        <v>71</v>
      </c>
      <c r="N34" s="16">
        <f t="shared" si="3"/>
        <v>99.928282828282832</v>
      </c>
      <c r="O34" s="16">
        <f t="shared" si="4"/>
        <v>71</v>
      </c>
      <c r="P34" s="16">
        <f t="shared" si="5"/>
        <v>71</v>
      </c>
      <c r="Q34" s="37">
        <f t="shared" si="6"/>
        <v>99.928282828282832</v>
      </c>
    </row>
    <row r="35" spans="1:17" s="11" customFormat="1" ht="20.399999999999999" customHeight="1">
      <c r="A35" s="12">
        <v>2</v>
      </c>
      <c r="B35" s="13" t="s">
        <v>63</v>
      </c>
      <c r="C35" s="14" t="s">
        <v>64</v>
      </c>
      <c r="D35" s="15">
        <v>0</v>
      </c>
      <c r="E35" s="15">
        <v>710000</v>
      </c>
      <c r="F35" s="15">
        <v>710000</v>
      </c>
      <c r="G35" s="15">
        <v>703195.38</v>
      </c>
      <c r="H35" s="15">
        <v>0</v>
      </c>
      <c r="I35" s="15">
        <v>703195.38</v>
      </c>
      <c r="J35" s="15">
        <v>0</v>
      </c>
      <c r="K35" s="15">
        <v>0</v>
      </c>
      <c r="L35" s="16">
        <f t="shared" si="1"/>
        <v>6804.6199999999953</v>
      </c>
      <c r="M35" s="16">
        <f t="shared" si="2"/>
        <v>6804.6199999999953</v>
      </c>
      <c r="N35" s="16">
        <f t="shared" si="3"/>
        <v>99.041602816901403</v>
      </c>
      <c r="O35" s="16">
        <f t="shared" si="4"/>
        <v>6804.6199999999953</v>
      </c>
      <c r="P35" s="16">
        <f t="shared" si="5"/>
        <v>6804.6199999999953</v>
      </c>
      <c r="Q35" s="37">
        <f t="shared" si="6"/>
        <v>99.041602816901403</v>
      </c>
    </row>
    <row r="36" spans="1:17" s="11" customFormat="1" ht="15.6">
      <c r="A36" s="12">
        <v>0</v>
      </c>
      <c r="B36" s="13" t="s">
        <v>65</v>
      </c>
      <c r="C36" s="14" t="s">
        <v>66</v>
      </c>
      <c r="D36" s="15">
        <v>0</v>
      </c>
      <c r="E36" s="15">
        <v>710000</v>
      </c>
      <c r="F36" s="15">
        <v>710000</v>
      </c>
      <c r="G36" s="15">
        <v>703195.38</v>
      </c>
      <c r="H36" s="15">
        <v>0</v>
      </c>
      <c r="I36" s="15">
        <v>703195.38</v>
      </c>
      <c r="J36" s="15">
        <v>0</v>
      </c>
      <c r="K36" s="15">
        <v>0</v>
      </c>
      <c r="L36" s="16">
        <f t="shared" si="1"/>
        <v>6804.6199999999953</v>
      </c>
      <c r="M36" s="16">
        <f t="shared" si="2"/>
        <v>6804.6199999999953</v>
      </c>
      <c r="N36" s="16">
        <f t="shared" si="3"/>
        <v>99.041602816901403</v>
      </c>
      <c r="O36" s="16">
        <f t="shared" si="4"/>
        <v>6804.6199999999953</v>
      </c>
      <c r="P36" s="16">
        <f t="shared" si="5"/>
        <v>6804.6199999999953</v>
      </c>
      <c r="Q36" s="37">
        <f t="shared" si="6"/>
        <v>99.041602816901403</v>
      </c>
    </row>
    <row r="37" spans="1:17" s="11" customFormat="1" ht="15.6" hidden="1">
      <c r="A37" s="12">
        <v>2</v>
      </c>
      <c r="B37" s="13" t="s">
        <v>67</v>
      </c>
      <c r="C37" s="14" t="s">
        <v>68</v>
      </c>
      <c r="D37" s="15">
        <v>0</v>
      </c>
      <c r="E37" s="15">
        <v>100000</v>
      </c>
      <c r="F37" s="15">
        <v>100000</v>
      </c>
      <c r="G37" s="15">
        <v>79560</v>
      </c>
      <c r="H37" s="15">
        <v>0</v>
      </c>
      <c r="I37" s="15">
        <v>79560</v>
      </c>
      <c r="J37" s="15">
        <v>0</v>
      </c>
      <c r="K37" s="15">
        <v>0</v>
      </c>
      <c r="L37" s="16">
        <f t="shared" si="1"/>
        <v>20440</v>
      </c>
      <c r="M37" s="16">
        <f t="shared" si="2"/>
        <v>20440</v>
      </c>
      <c r="N37" s="16">
        <f t="shared" si="3"/>
        <v>79.56</v>
      </c>
      <c r="O37" s="16">
        <f t="shared" si="4"/>
        <v>20440</v>
      </c>
      <c r="P37" s="16">
        <f t="shared" si="5"/>
        <v>20440</v>
      </c>
      <c r="Q37" s="37">
        <f t="shared" si="6"/>
        <v>79.56</v>
      </c>
    </row>
    <row r="38" spans="1:17" s="11" customFormat="1" ht="24" customHeight="1">
      <c r="A38" s="12">
        <v>2</v>
      </c>
      <c r="B38" s="13" t="s">
        <v>69</v>
      </c>
      <c r="C38" s="14" t="s">
        <v>68</v>
      </c>
      <c r="D38" s="15">
        <v>0</v>
      </c>
      <c r="E38" s="15">
        <v>100000</v>
      </c>
      <c r="F38" s="15">
        <v>100000</v>
      </c>
      <c r="G38" s="15">
        <v>79560</v>
      </c>
      <c r="H38" s="15">
        <v>0</v>
      </c>
      <c r="I38" s="15">
        <v>79560</v>
      </c>
      <c r="J38" s="15">
        <v>0</v>
      </c>
      <c r="K38" s="15">
        <v>0</v>
      </c>
      <c r="L38" s="16">
        <f t="shared" si="1"/>
        <v>20440</v>
      </c>
      <c r="M38" s="16">
        <f t="shared" si="2"/>
        <v>20440</v>
      </c>
      <c r="N38" s="16">
        <f t="shared" si="3"/>
        <v>79.56</v>
      </c>
      <c r="O38" s="16">
        <f t="shared" si="4"/>
        <v>20440</v>
      </c>
      <c r="P38" s="16">
        <f t="shared" si="5"/>
        <v>20440</v>
      </c>
      <c r="Q38" s="37">
        <f t="shared" si="6"/>
        <v>79.56</v>
      </c>
    </row>
    <row r="39" spans="1:17" s="11" customFormat="1" ht="15.6">
      <c r="A39" s="12">
        <v>1</v>
      </c>
      <c r="B39" s="13" t="s">
        <v>21</v>
      </c>
      <c r="C39" s="14" t="s">
        <v>22</v>
      </c>
      <c r="D39" s="15">
        <v>0</v>
      </c>
      <c r="E39" s="15">
        <v>100000</v>
      </c>
      <c r="F39" s="15">
        <v>100000</v>
      </c>
      <c r="G39" s="15">
        <v>79560</v>
      </c>
      <c r="H39" s="15">
        <v>0</v>
      </c>
      <c r="I39" s="15">
        <v>79560</v>
      </c>
      <c r="J39" s="15">
        <v>0</v>
      </c>
      <c r="K39" s="15">
        <v>0</v>
      </c>
      <c r="L39" s="16">
        <f t="shared" si="1"/>
        <v>20440</v>
      </c>
      <c r="M39" s="16">
        <f t="shared" si="2"/>
        <v>20440</v>
      </c>
      <c r="N39" s="16">
        <f t="shared" si="3"/>
        <v>79.56</v>
      </c>
      <c r="O39" s="16">
        <f t="shared" si="4"/>
        <v>20440</v>
      </c>
      <c r="P39" s="16">
        <f t="shared" si="5"/>
        <v>20440</v>
      </c>
      <c r="Q39" s="37">
        <f t="shared" si="6"/>
        <v>79.56</v>
      </c>
    </row>
    <row r="40" spans="1:17" s="11" customFormat="1" ht="15.6">
      <c r="A40" s="12">
        <v>3</v>
      </c>
      <c r="B40" s="13" t="s">
        <v>31</v>
      </c>
      <c r="C40" s="14" t="s">
        <v>32</v>
      </c>
      <c r="D40" s="15">
        <v>0</v>
      </c>
      <c r="E40" s="15">
        <v>100000</v>
      </c>
      <c r="F40" s="15">
        <v>100000</v>
      </c>
      <c r="G40" s="15">
        <v>79560</v>
      </c>
      <c r="H40" s="15">
        <v>0</v>
      </c>
      <c r="I40" s="15">
        <v>79560</v>
      </c>
      <c r="J40" s="15">
        <v>0</v>
      </c>
      <c r="K40" s="15">
        <v>0</v>
      </c>
      <c r="L40" s="16">
        <f t="shared" si="1"/>
        <v>20440</v>
      </c>
      <c r="M40" s="16">
        <f t="shared" si="2"/>
        <v>20440</v>
      </c>
      <c r="N40" s="16">
        <f t="shared" si="3"/>
        <v>79.56</v>
      </c>
      <c r="O40" s="16">
        <f t="shared" si="4"/>
        <v>20440</v>
      </c>
      <c r="P40" s="16">
        <f t="shared" si="5"/>
        <v>20440</v>
      </c>
      <c r="Q40" s="37">
        <f t="shared" si="6"/>
        <v>79.56</v>
      </c>
    </row>
    <row r="41" spans="1:17" s="11" customFormat="1" ht="15.6">
      <c r="A41" s="12">
        <v>0</v>
      </c>
      <c r="B41" s="13" t="s">
        <v>33</v>
      </c>
      <c r="C41" s="14" t="s">
        <v>34</v>
      </c>
      <c r="D41" s="15">
        <v>0</v>
      </c>
      <c r="E41" s="15">
        <v>100000</v>
      </c>
      <c r="F41" s="15">
        <v>100000</v>
      </c>
      <c r="G41" s="15">
        <v>79560</v>
      </c>
      <c r="H41" s="15">
        <v>0</v>
      </c>
      <c r="I41" s="15">
        <v>79560</v>
      </c>
      <c r="J41" s="15">
        <v>0</v>
      </c>
      <c r="K41" s="15">
        <v>0</v>
      </c>
      <c r="L41" s="16">
        <f t="shared" si="1"/>
        <v>20440</v>
      </c>
      <c r="M41" s="16">
        <f t="shared" si="2"/>
        <v>20440</v>
      </c>
      <c r="N41" s="16">
        <f t="shared" si="3"/>
        <v>79.56</v>
      </c>
      <c r="O41" s="16">
        <f t="shared" si="4"/>
        <v>20440</v>
      </c>
      <c r="P41" s="16">
        <f t="shared" si="5"/>
        <v>20440</v>
      </c>
      <c r="Q41" s="37">
        <f t="shared" si="6"/>
        <v>79.56</v>
      </c>
    </row>
    <row r="42" spans="1:17" s="11" customFormat="1" ht="22.2" customHeight="1">
      <c r="A42" s="12">
        <v>1</v>
      </c>
      <c r="B42" s="13" t="s">
        <v>21</v>
      </c>
      <c r="C42" s="14" t="s">
        <v>70</v>
      </c>
      <c r="D42" s="15">
        <v>23930387</v>
      </c>
      <c r="E42" s="15">
        <v>27542007</v>
      </c>
      <c r="F42" s="15">
        <v>20848001</v>
      </c>
      <c r="G42" s="15">
        <v>16908047.829999998</v>
      </c>
      <c r="H42" s="15">
        <v>0</v>
      </c>
      <c r="I42" s="15">
        <v>16888217.509999998</v>
      </c>
      <c r="J42" s="15">
        <v>19830.32</v>
      </c>
      <c r="K42" s="15">
        <v>0</v>
      </c>
      <c r="L42" s="16">
        <f t="shared" si="1"/>
        <v>3939953.1700000018</v>
      </c>
      <c r="M42" s="16">
        <f t="shared" si="2"/>
        <v>10633959.170000002</v>
      </c>
      <c r="N42" s="16">
        <f t="shared" si="3"/>
        <v>81.101530213855995</v>
      </c>
      <c r="O42" s="16">
        <f t="shared" si="4"/>
        <v>10653789.490000002</v>
      </c>
      <c r="P42" s="16">
        <f t="shared" si="5"/>
        <v>3959783.4900000021</v>
      </c>
      <c r="Q42" s="37">
        <f t="shared" si="6"/>
        <v>81.006411645893522</v>
      </c>
    </row>
    <row r="43" spans="1:17" s="11" customFormat="1" ht="31.2" hidden="1">
      <c r="A43" s="12">
        <v>2</v>
      </c>
      <c r="B43" s="13" t="s">
        <v>71</v>
      </c>
      <c r="C43" s="14" t="s">
        <v>72</v>
      </c>
      <c r="D43" s="15">
        <v>17930387</v>
      </c>
      <c r="E43" s="15">
        <v>21120187</v>
      </c>
      <c r="F43" s="15">
        <v>16325301</v>
      </c>
      <c r="G43" s="15">
        <v>13114300.43</v>
      </c>
      <c r="H43" s="15">
        <v>0</v>
      </c>
      <c r="I43" s="15">
        <v>13094470.109999999</v>
      </c>
      <c r="J43" s="15">
        <v>19830.32</v>
      </c>
      <c r="K43" s="15">
        <v>0</v>
      </c>
      <c r="L43" s="16">
        <f t="shared" si="1"/>
        <v>3211000.5700000003</v>
      </c>
      <c r="M43" s="16">
        <f t="shared" si="2"/>
        <v>8005886.5700000003</v>
      </c>
      <c r="N43" s="16">
        <f t="shared" si="3"/>
        <v>80.331140173158218</v>
      </c>
      <c r="O43" s="16">
        <f t="shared" si="4"/>
        <v>8025716.8900000006</v>
      </c>
      <c r="P43" s="16">
        <f t="shared" si="5"/>
        <v>3230830.8900000006</v>
      </c>
      <c r="Q43" s="37">
        <f t="shared" si="6"/>
        <v>80.209670314807667</v>
      </c>
    </row>
    <row r="44" spans="1:17" s="11" customFormat="1" ht="34.799999999999997" customHeight="1">
      <c r="A44" s="12">
        <v>2</v>
      </c>
      <c r="B44" s="13" t="s">
        <v>73</v>
      </c>
      <c r="C44" s="14" t="s">
        <v>72</v>
      </c>
      <c r="D44" s="15">
        <v>17930387</v>
      </c>
      <c r="E44" s="15">
        <v>21120187</v>
      </c>
      <c r="F44" s="15">
        <v>16325301</v>
      </c>
      <c r="G44" s="15">
        <v>13114300.43</v>
      </c>
      <c r="H44" s="15">
        <v>0</v>
      </c>
      <c r="I44" s="15">
        <v>13094470.109999999</v>
      </c>
      <c r="J44" s="15">
        <v>19830.32</v>
      </c>
      <c r="K44" s="15">
        <v>0</v>
      </c>
      <c r="L44" s="16">
        <f t="shared" si="1"/>
        <v>3211000.5700000003</v>
      </c>
      <c r="M44" s="16">
        <f t="shared" si="2"/>
        <v>8005886.5700000003</v>
      </c>
      <c r="N44" s="16">
        <f t="shared" si="3"/>
        <v>80.331140173158218</v>
      </c>
      <c r="O44" s="16">
        <f t="shared" si="4"/>
        <v>8025716.8900000006</v>
      </c>
      <c r="P44" s="16">
        <f t="shared" si="5"/>
        <v>3230830.8900000006</v>
      </c>
      <c r="Q44" s="37">
        <f t="shared" si="6"/>
        <v>80.209670314807667</v>
      </c>
    </row>
    <row r="45" spans="1:17" s="11" customFormat="1" ht="15.6">
      <c r="A45" s="12">
        <v>1</v>
      </c>
      <c r="B45" s="13" t="s">
        <v>21</v>
      </c>
      <c r="C45" s="14" t="s">
        <v>22</v>
      </c>
      <c r="D45" s="15">
        <v>16083687</v>
      </c>
      <c r="E45" s="15">
        <v>19859587</v>
      </c>
      <c r="F45" s="15">
        <v>15072201</v>
      </c>
      <c r="G45" s="15">
        <v>13114300.43</v>
      </c>
      <c r="H45" s="15">
        <v>0</v>
      </c>
      <c r="I45" s="15">
        <v>13094470.109999999</v>
      </c>
      <c r="J45" s="15">
        <v>19830.32</v>
      </c>
      <c r="K45" s="15">
        <v>0</v>
      </c>
      <c r="L45" s="16">
        <f t="shared" si="1"/>
        <v>1957900.5700000003</v>
      </c>
      <c r="M45" s="16">
        <f t="shared" si="2"/>
        <v>6745286.5700000003</v>
      </c>
      <c r="N45" s="16">
        <f t="shared" si="3"/>
        <v>87.009856291061936</v>
      </c>
      <c r="O45" s="16">
        <f t="shared" si="4"/>
        <v>6765116.8900000006</v>
      </c>
      <c r="P45" s="16">
        <f t="shared" si="5"/>
        <v>1977730.8900000006</v>
      </c>
      <c r="Q45" s="37">
        <f t="shared" si="6"/>
        <v>86.878287451182473</v>
      </c>
    </row>
    <row r="46" spans="1:17" s="11" customFormat="1" ht="15.6">
      <c r="A46" s="12">
        <v>3</v>
      </c>
      <c r="B46" s="13" t="s">
        <v>74</v>
      </c>
      <c r="C46" s="14" t="s">
        <v>75</v>
      </c>
      <c r="D46" s="15">
        <v>16083687</v>
      </c>
      <c r="E46" s="15">
        <v>19859587</v>
      </c>
      <c r="F46" s="15">
        <v>15072201</v>
      </c>
      <c r="G46" s="15">
        <v>13114300.43</v>
      </c>
      <c r="H46" s="15">
        <v>0</v>
      </c>
      <c r="I46" s="15">
        <v>13094470.109999999</v>
      </c>
      <c r="J46" s="15">
        <v>19830.32</v>
      </c>
      <c r="K46" s="15">
        <v>0</v>
      </c>
      <c r="L46" s="16">
        <f t="shared" si="1"/>
        <v>1957900.5700000003</v>
      </c>
      <c r="M46" s="16">
        <f t="shared" si="2"/>
        <v>6745286.5700000003</v>
      </c>
      <c r="N46" s="16">
        <f t="shared" si="3"/>
        <v>87.009856291061936</v>
      </c>
      <c r="O46" s="16">
        <f t="shared" si="4"/>
        <v>6765116.8900000006</v>
      </c>
      <c r="P46" s="16">
        <f t="shared" si="5"/>
        <v>1977730.8900000006</v>
      </c>
      <c r="Q46" s="37">
        <f t="shared" si="6"/>
        <v>86.878287451182473</v>
      </c>
    </row>
    <row r="47" spans="1:17" s="11" customFormat="1" ht="31.2">
      <c r="A47" s="12">
        <v>0</v>
      </c>
      <c r="B47" s="13" t="s">
        <v>76</v>
      </c>
      <c r="C47" s="14" t="s">
        <v>77</v>
      </c>
      <c r="D47" s="15">
        <v>16083687</v>
      </c>
      <c r="E47" s="15">
        <v>19859587</v>
      </c>
      <c r="F47" s="15">
        <v>15072201</v>
      </c>
      <c r="G47" s="15">
        <v>13114300.43</v>
      </c>
      <c r="H47" s="15">
        <v>0</v>
      </c>
      <c r="I47" s="15">
        <v>13094470.109999999</v>
      </c>
      <c r="J47" s="15">
        <v>19830.32</v>
      </c>
      <c r="K47" s="15">
        <v>0</v>
      </c>
      <c r="L47" s="16">
        <f t="shared" si="1"/>
        <v>1957900.5700000003</v>
      </c>
      <c r="M47" s="16">
        <f t="shared" si="2"/>
        <v>6745286.5700000003</v>
      </c>
      <c r="N47" s="16">
        <f t="shared" si="3"/>
        <v>87.009856291061936</v>
      </c>
      <c r="O47" s="16">
        <f t="shared" si="4"/>
        <v>6765116.8900000006</v>
      </c>
      <c r="P47" s="16">
        <f t="shared" si="5"/>
        <v>1977730.8900000006</v>
      </c>
      <c r="Q47" s="37">
        <f t="shared" si="6"/>
        <v>86.878287451182473</v>
      </c>
    </row>
    <row r="48" spans="1:17" s="11" customFormat="1" ht="15.6">
      <c r="A48" s="12">
        <v>1</v>
      </c>
      <c r="B48" s="13" t="s">
        <v>57</v>
      </c>
      <c r="C48" s="14" t="s">
        <v>58</v>
      </c>
      <c r="D48" s="15">
        <v>1846700</v>
      </c>
      <c r="E48" s="15">
        <v>1260600</v>
      </c>
      <c r="F48" s="15">
        <v>1253100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6">
        <f t="shared" si="1"/>
        <v>1253100</v>
      </c>
      <c r="M48" s="16">
        <f t="shared" si="2"/>
        <v>1260600</v>
      </c>
      <c r="N48" s="16">
        <f t="shared" si="3"/>
        <v>0</v>
      </c>
      <c r="O48" s="16">
        <f t="shared" si="4"/>
        <v>1260600</v>
      </c>
      <c r="P48" s="16">
        <f t="shared" si="5"/>
        <v>1253100</v>
      </c>
      <c r="Q48" s="37">
        <f t="shared" si="6"/>
        <v>0</v>
      </c>
    </row>
    <row r="49" spans="1:17" s="11" customFormat="1" ht="15.6">
      <c r="A49" s="12">
        <v>2</v>
      </c>
      <c r="B49" s="13" t="s">
        <v>78</v>
      </c>
      <c r="C49" s="14" t="s">
        <v>79</v>
      </c>
      <c r="D49" s="15">
        <v>1846700</v>
      </c>
      <c r="E49" s="15">
        <v>1260600</v>
      </c>
      <c r="F49" s="15">
        <v>1253100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6">
        <f t="shared" si="1"/>
        <v>1253100</v>
      </c>
      <c r="M49" s="16">
        <f t="shared" si="2"/>
        <v>1260600</v>
      </c>
      <c r="N49" s="16">
        <f t="shared" si="3"/>
        <v>0</v>
      </c>
      <c r="O49" s="16">
        <f t="shared" si="4"/>
        <v>1260600</v>
      </c>
      <c r="P49" s="16">
        <f t="shared" si="5"/>
        <v>1253100</v>
      </c>
      <c r="Q49" s="37">
        <f t="shared" si="6"/>
        <v>0</v>
      </c>
    </row>
    <row r="50" spans="1:17" s="11" customFormat="1" ht="31.2">
      <c r="A50" s="12">
        <v>0</v>
      </c>
      <c r="B50" s="13" t="s">
        <v>80</v>
      </c>
      <c r="C50" s="14" t="s">
        <v>81</v>
      </c>
      <c r="D50" s="15">
        <v>1846700</v>
      </c>
      <c r="E50" s="15">
        <v>1260600</v>
      </c>
      <c r="F50" s="15">
        <v>1253100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6">
        <f t="shared" si="1"/>
        <v>1253100</v>
      </c>
      <c r="M50" s="16">
        <f t="shared" si="2"/>
        <v>1260600</v>
      </c>
      <c r="N50" s="16">
        <f t="shared" si="3"/>
        <v>0</v>
      </c>
      <c r="O50" s="16">
        <f t="shared" si="4"/>
        <v>1260600</v>
      </c>
      <c r="P50" s="16">
        <f t="shared" si="5"/>
        <v>1253100</v>
      </c>
      <c r="Q50" s="37">
        <f t="shared" si="6"/>
        <v>0</v>
      </c>
    </row>
    <row r="51" spans="1:17" s="11" customFormat="1" ht="15.6" hidden="1">
      <c r="A51" s="12">
        <v>2</v>
      </c>
      <c r="B51" s="13" t="s">
        <v>25</v>
      </c>
      <c r="C51" s="14" t="s">
        <v>82</v>
      </c>
      <c r="D51" s="15">
        <v>6000000</v>
      </c>
      <c r="E51" s="15">
        <v>6421820</v>
      </c>
      <c r="F51" s="15">
        <v>4522700</v>
      </c>
      <c r="G51" s="15">
        <v>3793747.4</v>
      </c>
      <c r="H51" s="15">
        <v>0</v>
      </c>
      <c r="I51" s="15">
        <v>3793747.4</v>
      </c>
      <c r="J51" s="15">
        <v>0</v>
      </c>
      <c r="K51" s="15">
        <v>0</v>
      </c>
      <c r="L51" s="16">
        <f t="shared" si="1"/>
        <v>728952.60000000009</v>
      </c>
      <c r="M51" s="16">
        <f t="shared" si="2"/>
        <v>2628072.6</v>
      </c>
      <c r="N51" s="16">
        <f t="shared" si="3"/>
        <v>83.882357883565135</v>
      </c>
      <c r="O51" s="16">
        <f t="shared" si="4"/>
        <v>2628072.6</v>
      </c>
      <c r="P51" s="16">
        <f t="shared" si="5"/>
        <v>728952.60000000009</v>
      </c>
      <c r="Q51" s="37">
        <f t="shared" si="6"/>
        <v>83.882357883565135</v>
      </c>
    </row>
    <row r="52" spans="1:17" s="11" customFormat="1" ht="46.8" hidden="1">
      <c r="A52" s="12">
        <v>3</v>
      </c>
      <c r="B52" s="13" t="s">
        <v>27</v>
      </c>
      <c r="C52" s="14" t="s">
        <v>83</v>
      </c>
      <c r="D52" s="15">
        <v>6000000</v>
      </c>
      <c r="E52" s="15">
        <v>6421820</v>
      </c>
      <c r="F52" s="15">
        <v>4522700</v>
      </c>
      <c r="G52" s="15">
        <v>3793747.4</v>
      </c>
      <c r="H52" s="15">
        <v>0</v>
      </c>
      <c r="I52" s="15">
        <v>3793747.4</v>
      </c>
      <c r="J52" s="15">
        <v>0</v>
      </c>
      <c r="K52" s="15">
        <v>0</v>
      </c>
      <c r="L52" s="16">
        <f t="shared" si="1"/>
        <v>728952.60000000009</v>
      </c>
      <c r="M52" s="16">
        <f t="shared" si="2"/>
        <v>2628072.6</v>
      </c>
      <c r="N52" s="16">
        <f t="shared" si="3"/>
        <v>83.882357883565135</v>
      </c>
      <c r="O52" s="16">
        <f t="shared" si="4"/>
        <v>2628072.6</v>
      </c>
      <c r="P52" s="16">
        <f t="shared" si="5"/>
        <v>728952.60000000009</v>
      </c>
      <c r="Q52" s="37">
        <f t="shared" si="6"/>
        <v>83.882357883565135</v>
      </c>
    </row>
    <row r="53" spans="1:17" s="11" customFormat="1" ht="50.4" customHeight="1">
      <c r="A53" s="12">
        <v>1</v>
      </c>
      <c r="B53" s="13" t="s">
        <v>84</v>
      </c>
      <c r="C53" s="14" t="s">
        <v>83</v>
      </c>
      <c r="D53" s="15">
        <v>6000000</v>
      </c>
      <c r="E53" s="15">
        <v>6421820</v>
      </c>
      <c r="F53" s="15">
        <v>4522700</v>
      </c>
      <c r="G53" s="15">
        <v>3793747.4</v>
      </c>
      <c r="H53" s="15">
        <v>0</v>
      </c>
      <c r="I53" s="15">
        <v>3793747.4</v>
      </c>
      <c r="J53" s="15">
        <v>0</v>
      </c>
      <c r="K53" s="15">
        <v>0</v>
      </c>
      <c r="L53" s="16">
        <f t="shared" si="1"/>
        <v>728952.60000000009</v>
      </c>
      <c r="M53" s="16">
        <f t="shared" si="2"/>
        <v>2628072.6</v>
      </c>
      <c r="N53" s="16">
        <f t="shared" si="3"/>
        <v>83.882357883565135</v>
      </c>
      <c r="O53" s="16">
        <f t="shared" si="4"/>
        <v>2628072.6</v>
      </c>
      <c r="P53" s="16">
        <f t="shared" si="5"/>
        <v>728952.60000000009</v>
      </c>
      <c r="Q53" s="37">
        <f t="shared" si="6"/>
        <v>83.882357883565135</v>
      </c>
    </row>
    <row r="54" spans="1:17" s="11" customFormat="1" ht="15.6">
      <c r="A54" s="12">
        <v>1</v>
      </c>
      <c r="B54" s="13" t="s">
        <v>21</v>
      </c>
      <c r="C54" s="14" t="s">
        <v>22</v>
      </c>
      <c r="D54" s="15">
        <v>6000000</v>
      </c>
      <c r="E54" s="15">
        <v>6421820</v>
      </c>
      <c r="F54" s="15">
        <v>4522700</v>
      </c>
      <c r="G54" s="15">
        <v>3793747.4</v>
      </c>
      <c r="H54" s="15">
        <v>0</v>
      </c>
      <c r="I54" s="15">
        <v>3793747.4</v>
      </c>
      <c r="J54" s="15">
        <v>0</v>
      </c>
      <c r="K54" s="15">
        <v>0</v>
      </c>
      <c r="L54" s="16">
        <f t="shared" si="1"/>
        <v>728952.60000000009</v>
      </c>
      <c r="M54" s="16">
        <f t="shared" si="2"/>
        <v>2628072.6</v>
      </c>
      <c r="N54" s="16">
        <f t="shared" si="3"/>
        <v>83.882357883565135</v>
      </c>
      <c r="O54" s="16">
        <f t="shared" si="4"/>
        <v>2628072.6</v>
      </c>
      <c r="P54" s="16">
        <f t="shared" si="5"/>
        <v>728952.60000000009</v>
      </c>
      <c r="Q54" s="37">
        <f t="shared" si="6"/>
        <v>83.882357883565135</v>
      </c>
    </row>
    <row r="55" spans="1:17" s="11" customFormat="1" ht="15.6">
      <c r="A55" s="12">
        <v>3</v>
      </c>
      <c r="B55" s="13" t="s">
        <v>74</v>
      </c>
      <c r="C55" s="14" t="s">
        <v>75</v>
      </c>
      <c r="D55" s="15">
        <v>6000000</v>
      </c>
      <c r="E55" s="15">
        <v>6421820</v>
      </c>
      <c r="F55" s="15">
        <v>4522700</v>
      </c>
      <c r="G55" s="15">
        <v>3793747.4</v>
      </c>
      <c r="H55" s="15">
        <v>0</v>
      </c>
      <c r="I55" s="15">
        <v>3793747.4</v>
      </c>
      <c r="J55" s="15">
        <v>0</v>
      </c>
      <c r="K55" s="15">
        <v>0</v>
      </c>
      <c r="L55" s="16">
        <f t="shared" si="1"/>
        <v>728952.60000000009</v>
      </c>
      <c r="M55" s="16">
        <f t="shared" si="2"/>
        <v>2628072.6</v>
      </c>
      <c r="N55" s="16">
        <f t="shared" si="3"/>
        <v>83.882357883565135</v>
      </c>
      <c r="O55" s="16">
        <f t="shared" si="4"/>
        <v>2628072.6</v>
      </c>
      <c r="P55" s="16">
        <f t="shared" si="5"/>
        <v>728952.60000000009</v>
      </c>
      <c r="Q55" s="37">
        <f t="shared" si="6"/>
        <v>83.882357883565135</v>
      </c>
    </row>
    <row r="56" spans="1:17" s="11" customFormat="1" ht="31.2">
      <c r="A56" s="12">
        <v>0</v>
      </c>
      <c r="B56" s="13" t="s">
        <v>76</v>
      </c>
      <c r="C56" s="14" t="s">
        <v>77</v>
      </c>
      <c r="D56" s="15">
        <v>6000000</v>
      </c>
      <c r="E56" s="15">
        <v>6421820</v>
      </c>
      <c r="F56" s="15">
        <v>4522700</v>
      </c>
      <c r="G56" s="15">
        <v>3793747.4</v>
      </c>
      <c r="H56" s="15">
        <v>0</v>
      </c>
      <c r="I56" s="15">
        <v>3793747.4</v>
      </c>
      <c r="J56" s="15">
        <v>0</v>
      </c>
      <c r="K56" s="15">
        <v>0</v>
      </c>
      <c r="L56" s="16">
        <f t="shared" si="1"/>
        <v>728952.60000000009</v>
      </c>
      <c r="M56" s="16">
        <f t="shared" si="2"/>
        <v>2628072.6</v>
      </c>
      <c r="N56" s="16">
        <f t="shared" si="3"/>
        <v>83.882357883565135</v>
      </c>
      <c r="O56" s="16">
        <f t="shared" si="4"/>
        <v>2628072.6</v>
      </c>
      <c r="P56" s="16">
        <f t="shared" si="5"/>
        <v>728952.60000000009</v>
      </c>
      <c r="Q56" s="37">
        <f t="shared" si="6"/>
        <v>83.882357883565135</v>
      </c>
    </row>
    <row r="57" spans="1:17" s="11" customFormat="1" ht="26.4" customHeight="1">
      <c r="A57" s="12">
        <v>1</v>
      </c>
      <c r="B57" s="13" t="s">
        <v>57</v>
      </c>
      <c r="C57" s="14" t="s">
        <v>85</v>
      </c>
      <c r="D57" s="15">
        <v>5881030</v>
      </c>
      <c r="E57" s="15">
        <v>7829974</v>
      </c>
      <c r="F57" s="15">
        <v>4425264</v>
      </c>
      <c r="G57" s="15">
        <v>4083119.4</v>
      </c>
      <c r="H57" s="15">
        <v>0</v>
      </c>
      <c r="I57" s="15">
        <v>4083119.4</v>
      </c>
      <c r="J57" s="15">
        <v>0</v>
      </c>
      <c r="K57" s="15">
        <v>0</v>
      </c>
      <c r="L57" s="16">
        <f t="shared" si="1"/>
        <v>342144.60000000009</v>
      </c>
      <c r="M57" s="16">
        <f t="shared" si="2"/>
        <v>3746854.6</v>
      </c>
      <c r="N57" s="16">
        <f t="shared" si="3"/>
        <v>92.268379920384419</v>
      </c>
      <c r="O57" s="16">
        <f t="shared" si="4"/>
        <v>3746854.6</v>
      </c>
      <c r="P57" s="16">
        <f t="shared" si="5"/>
        <v>342144.60000000009</v>
      </c>
      <c r="Q57" s="37">
        <f t="shared" si="6"/>
        <v>92.268379920384419</v>
      </c>
    </row>
    <row r="58" spans="1:17" s="11" customFormat="1" ht="31.2" hidden="1">
      <c r="A58" s="12">
        <v>2</v>
      </c>
      <c r="B58" s="13" t="s">
        <v>61</v>
      </c>
      <c r="C58" s="14" t="s">
        <v>86</v>
      </c>
      <c r="D58" s="15">
        <v>230000</v>
      </c>
      <c r="E58" s="15">
        <v>152060</v>
      </c>
      <c r="F58" s="15">
        <v>114050</v>
      </c>
      <c r="G58" s="15">
        <v>26500</v>
      </c>
      <c r="H58" s="15">
        <v>0</v>
      </c>
      <c r="I58" s="15">
        <v>26500</v>
      </c>
      <c r="J58" s="15">
        <v>0</v>
      </c>
      <c r="K58" s="15">
        <v>0</v>
      </c>
      <c r="L58" s="16">
        <f t="shared" si="1"/>
        <v>87550</v>
      </c>
      <c r="M58" s="16">
        <f t="shared" si="2"/>
        <v>125560</v>
      </c>
      <c r="N58" s="16">
        <f t="shared" si="3"/>
        <v>23.235423060061379</v>
      </c>
      <c r="O58" s="16">
        <f t="shared" si="4"/>
        <v>125560</v>
      </c>
      <c r="P58" s="16">
        <f t="shared" si="5"/>
        <v>87550</v>
      </c>
      <c r="Q58" s="37">
        <f t="shared" si="6"/>
        <v>23.235423060061379</v>
      </c>
    </row>
    <row r="59" spans="1:17" s="11" customFormat="1" ht="31.2" hidden="1">
      <c r="A59" s="12">
        <v>3</v>
      </c>
      <c r="B59" s="13" t="s">
        <v>87</v>
      </c>
      <c r="C59" s="14" t="s">
        <v>88</v>
      </c>
      <c r="D59" s="15">
        <v>230000</v>
      </c>
      <c r="E59" s="15">
        <v>152060</v>
      </c>
      <c r="F59" s="15">
        <v>114050</v>
      </c>
      <c r="G59" s="15">
        <v>26500</v>
      </c>
      <c r="H59" s="15">
        <v>0</v>
      </c>
      <c r="I59" s="15">
        <v>26500</v>
      </c>
      <c r="J59" s="15">
        <v>0</v>
      </c>
      <c r="K59" s="15">
        <v>0</v>
      </c>
      <c r="L59" s="16">
        <f t="shared" si="1"/>
        <v>87550</v>
      </c>
      <c r="M59" s="16">
        <f t="shared" si="2"/>
        <v>125560</v>
      </c>
      <c r="N59" s="16">
        <f t="shared" si="3"/>
        <v>23.235423060061379</v>
      </c>
      <c r="O59" s="16">
        <f t="shared" si="4"/>
        <v>125560</v>
      </c>
      <c r="P59" s="16">
        <f t="shared" si="5"/>
        <v>87550</v>
      </c>
      <c r="Q59" s="37">
        <f t="shared" si="6"/>
        <v>23.235423060061379</v>
      </c>
    </row>
    <row r="60" spans="1:17" s="11" customFormat="1" ht="34.200000000000003" customHeight="1">
      <c r="A60" s="12">
        <v>1</v>
      </c>
      <c r="B60" s="13" t="s">
        <v>89</v>
      </c>
      <c r="C60" s="14" t="s">
        <v>88</v>
      </c>
      <c r="D60" s="15">
        <v>230000</v>
      </c>
      <c r="E60" s="15">
        <v>152060</v>
      </c>
      <c r="F60" s="15">
        <v>114050</v>
      </c>
      <c r="G60" s="15">
        <v>26500</v>
      </c>
      <c r="H60" s="15">
        <v>0</v>
      </c>
      <c r="I60" s="15">
        <v>26500</v>
      </c>
      <c r="J60" s="15">
        <v>0</v>
      </c>
      <c r="K60" s="15">
        <v>0</v>
      </c>
      <c r="L60" s="16">
        <f t="shared" si="1"/>
        <v>87550</v>
      </c>
      <c r="M60" s="16">
        <f t="shared" si="2"/>
        <v>125560</v>
      </c>
      <c r="N60" s="16">
        <f t="shared" si="3"/>
        <v>23.235423060061379</v>
      </c>
      <c r="O60" s="16">
        <f t="shared" si="4"/>
        <v>125560</v>
      </c>
      <c r="P60" s="16">
        <f t="shared" si="5"/>
        <v>87550</v>
      </c>
      <c r="Q60" s="37">
        <f t="shared" si="6"/>
        <v>23.235423060061379</v>
      </c>
    </row>
    <row r="61" spans="1:17" s="11" customFormat="1" ht="15.6">
      <c r="A61" s="12">
        <v>1</v>
      </c>
      <c r="B61" s="13" t="s">
        <v>21</v>
      </c>
      <c r="C61" s="14" t="s">
        <v>22</v>
      </c>
      <c r="D61" s="15">
        <v>230000</v>
      </c>
      <c r="E61" s="15">
        <v>152060</v>
      </c>
      <c r="F61" s="15">
        <v>114050</v>
      </c>
      <c r="G61" s="15">
        <v>26500</v>
      </c>
      <c r="H61" s="15">
        <v>0</v>
      </c>
      <c r="I61" s="15">
        <v>26500</v>
      </c>
      <c r="J61" s="15">
        <v>0</v>
      </c>
      <c r="K61" s="15">
        <v>0</v>
      </c>
      <c r="L61" s="16">
        <f t="shared" si="1"/>
        <v>87550</v>
      </c>
      <c r="M61" s="16">
        <f t="shared" si="2"/>
        <v>125560</v>
      </c>
      <c r="N61" s="16">
        <f t="shared" si="3"/>
        <v>23.235423060061379</v>
      </c>
      <c r="O61" s="16">
        <f t="shared" si="4"/>
        <v>125560</v>
      </c>
      <c r="P61" s="16">
        <f t="shared" si="5"/>
        <v>87550</v>
      </c>
      <c r="Q61" s="37">
        <f t="shared" si="6"/>
        <v>23.235423060061379</v>
      </c>
    </row>
    <row r="62" spans="1:17" s="11" customFormat="1" ht="15.6">
      <c r="A62" s="12">
        <v>3</v>
      </c>
      <c r="B62" s="13" t="s">
        <v>31</v>
      </c>
      <c r="C62" s="14" t="s">
        <v>32</v>
      </c>
      <c r="D62" s="15">
        <v>230000</v>
      </c>
      <c r="E62" s="15">
        <v>152060</v>
      </c>
      <c r="F62" s="15">
        <v>114050</v>
      </c>
      <c r="G62" s="15">
        <v>26500</v>
      </c>
      <c r="H62" s="15">
        <v>0</v>
      </c>
      <c r="I62" s="15">
        <v>26500</v>
      </c>
      <c r="J62" s="15">
        <v>0</v>
      </c>
      <c r="K62" s="15">
        <v>0</v>
      </c>
      <c r="L62" s="16">
        <f t="shared" si="1"/>
        <v>87550</v>
      </c>
      <c r="M62" s="16">
        <f t="shared" si="2"/>
        <v>125560</v>
      </c>
      <c r="N62" s="16">
        <f t="shared" si="3"/>
        <v>23.235423060061379</v>
      </c>
      <c r="O62" s="16">
        <f t="shared" si="4"/>
        <v>125560</v>
      </c>
      <c r="P62" s="16">
        <f t="shared" si="5"/>
        <v>87550</v>
      </c>
      <c r="Q62" s="37">
        <f t="shared" si="6"/>
        <v>23.235423060061379</v>
      </c>
    </row>
    <row r="63" spans="1:17" s="11" customFormat="1" ht="15.6">
      <c r="A63" s="12">
        <v>0</v>
      </c>
      <c r="B63" s="13" t="s">
        <v>33</v>
      </c>
      <c r="C63" s="14" t="s">
        <v>34</v>
      </c>
      <c r="D63" s="15">
        <v>76060</v>
      </c>
      <c r="E63" s="15">
        <v>76060</v>
      </c>
      <c r="F63" s="15">
        <v>38050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6">
        <f t="shared" si="1"/>
        <v>38050</v>
      </c>
      <c r="M63" s="16">
        <f t="shared" si="2"/>
        <v>76060</v>
      </c>
      <c r="N63" s="16">
        <f t="shared" si="3"/>
        <v>0</v>
      </c>
      <c r="O63" s="16">
        <f t="shared" si="4"/>
        <v>76060</v>
      </c>
      <c r="P63" s="16">
        <f t="shared" si="5"/>
        <v>38050</v>
      </c>
      <c r="Q63" s="37">
        <f t="shared" si="6"/>
        <v>0</v>
      </c>
    </row>
    <row r="64" spans="1:17" s="11" customFormat="1" ht="15.6">
      <c r="A64" s="12">
        <v>0</v>
      </c>
      <c r="B64" s="13" t="s">
        <v>90</v>
      </c>
      <c r="C64" s="14" t="s">
        <v>91</v>
      </c>
      <c r="D64" s="15">
        <v>123940</v>
      </c>
      <c r="E64" s="15">
        <v>76000</v>
      </c>
      <c r="F64" s="15">
        <v>76000</v>
      </c>
      <c r="G64" s="15">
        <v>26500</v>
      </c>
      <c r="H64" s="15">
        <v>0</v>
      </c>
      <c r="I64" s="15">
        <v>26500</v>
      </c>
      <c r="J64" s="15">
        <v>0</v>
      </c>
      <c r="K64" s="15">
        <v>0</v>
      </c>
      <c r="L64" s="16">
        <f t="shared" si="1"/>
        <v>49500</v>
      </c>
      <c r="M64" s="16">
        <f t="shared" si="2"/>
        <v>49500</v>
      </c>
      <c r="N64" s="16">
        <f t="shared" si="3"/>
        <v>34.868421052631575</v>
      </c>
      <c r="O64" s="16">
        <f t="shared" si="4"/>
        <v>49500</v>
      </c>
      <c r="P64" s="16">
        <f t="shared" si="5"/>
        <v>49500</v>
      </c>
      <c r="Q64" s="37">
        <f t="shared" si="6"/>
        <v>34.868421052631575</v>
      </c>
    </row>
    <row r="65" spans="1:17" s="11" customFormat="1" ht="15.6">
      <c r="A65" s="12">
        <v>0</v>
      </c>
      <c r="B65" s="13" t="s">
        <v>35</v>
      </c>
      <c r="C65" s="14" t="s">
        <v>36</v>
      </c>
      <c r="D65" s="15">
        <v>30000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6">
        <f t="shared" si="1"/>
        <v>0</v>
      </c>
      <c r="M65" s="16">
        <f t="shared" si="2"/>
        <v>0</v>
      </c>
      <c r="N65" s="16">
        <f t="shared" si="3"/>
        <v>0</v>
      </c>
      <c r="O65" s="16">
        <f t="shared" si="4"/>
        <v>0</v>
      </c>
      <c r="P65" s="16">
        <f t="shared" si="5"/>
        <v>0</v>
      </c>
      <c r="Q65" s="37">
        <f t="shared" si="6"/>
        <v>0</v>
      </c>
    </row>
    <row r="66" spans="1:17" s="11" customFormat="1" ht="46.8" hidden="1">
      <c r="A66" s="12">
        <v>2</v>
      </c>
      <c r="B66" s="13" t="s">
        <v>63</v>
      </c>
      <c r="C66" s="14" t="s">
        <v>92</v>
      </c>
      <c r="D66" s="15">
        <v>140000</v>
      </c>
      <c r="E66" s="15">
        <v>401884</v>
      </c>
      <c r="F66" s="15">
        <v>401884</v>
      </c>
      <c r="G66" s="15">
        <v>327500</v>
      </c>
      <c r="H66" s="15">
        <v>0</v>
      </c>
      <c r="I66" s="15">
        <v>327500</v>
      </c>
      <c r="J66" s="15">
        <v>0</v>
      </c>
      <c r="K66" s="15">
        <v>0</v>
      </c>
      <c r="L66" s="16">
        <f t="shared" si="1"/>
        <v>74384</v>
      </c>
      <c r="M66" s="16">
        <f t="shared" si="2"/>
        <v>74384</v>
      </c>
      <c r="N66" s="16">
        <f t="shared" si="3"/>
        <v>81.49117655840989</v>
      </c>
      <c r="O66" s="16">
        <f t="shared" si="4"/>
        <v>74384</v>
      </c>
      <c r="P66" s="16">
        <f t="shared" si="5"/>
        <v>74384</v>
      </c>
      <c r="Q66" s="37">
        <f t="shared" si="6"/>
        <v>81.49117655840989</v>
      </c>
    </row>
    <row r="67" spans="1:17" s="11" customFormat="1" ht="46.8" hidden="1">
      <c r="A67" s="12">
        <v>3</v>
      </c>
      <c r="B67" s="13" t="s">
        <v>93</v>
      </c>
      <c r="C67" s="14" t="s">
        <v>94</v>
      </c>
      <c r="D67" s="15">
        <v>140000</v>
      </c>
      <c r="E67" s="15">
        <v>401884</v>
      </c>
      <c r="F67" s="15">
        <v>401884</v>
      </c>
      <c r="G67" s="15">
        <v>327500</v>
      </c>
      <c r="H67" s="15">
        <v>0</v>
      </c>
      <c r="I67" s="15">
        <v>327500</v>
      </c>
      <c r="J67" s="15">
        <v>0</v>
      </c>
      <c r="K67" s="15">
        <v>0</v>
      </c>
      <c r="L67" s="16">
        <f t="shared" si="1"/>
        <v>74384</v>
      </c>
      <c r="M67" s="16">
        <f t="shared" si="2"/>
        <v>74384</v>
      </c>
      <c r="N67" s="16">
        <f t="shared" si="3"/>
        <v>81.49117655840989</v>
      </c>
      <c r="O67" s="16">
        <f t="shared" si="4"/>
        <v>74384</v>
      </c>
      <c r="P67" s="16">
        <f t="shared" si="5"/>
        <v>74384</v>
      </c>
      <c r="Q67" s="37">
        <f t="shared" si="6"/>
        <v>81.49117655840989</v>
      </c>
    </row>
    <row r="68" spans="1:17" s="11" customFormat="1" ht="49.8" customHeight="1">
      <c r="A68" s="12">
        <v>1</v>
      </c>
      <c r="B68" s="13" t="s">
        <v>95</v>
      </c>
      <c r="C68" s="14" t="s">
        <v>94</v>
      </c>
      <c r="D68" s="15">
        <v>140000</v>
      </c>
      <c r="E68" s="15">
        <v>401884</v>
      </c>
      <c r="F68" s="15">
        <v>401884</v>
      </c>
      <c r="G68" s="15">
        <v>327500</v>
      </c>
      <c r="H68" s="15">
        <v>0</v>
      </c>
      <c r="I68" s="15">
        <v>327500</v>
      </c>
      <c r="J68" s="15">
        <v>0</v>
      </c>
      <c r="K68" s="15">
        <v>0</v>
      </c>
      <c r="L68" s="16">
        <f t="shared" si="1"/>
        <v>74384</v>
      </c>
      <c r="M68" s="16">
        <f t="shared" si="2"/>
        <v>74384</v>
      </c>
      <c r="N68" s="16">
        <f t="shared" si="3"/>
        <v>81.49117655840989</v>
      </c>
      <c r="O68" s="16">
        <f t="shared" si="4"/>
        <v>74384</v>
      </c>
      <c r="P68" s="16">
        <f t="shared" si="5"/>
        <v>74384</v>
      </c>
      <c r="Q68" s="37">
        <f t="shared" si="6"/>
        <v>81.49117655840989</v>
      </c>
    </row>
    <row r="69" spans="1:17" s="11" customFormat="1" ht="15.6">
      <c r="A69" s="12">
        <v>1</v>
      </c>
      <c r="B69" s="13" t="s">
        <v>21</v>
      </c>
      <c r="C69" s="14" t="s">
        <v>22</v>
      </c>
      <c r="D69" s="15">
        <v>140000</v>
      </c>
      <c r="E69" s="15">
        <v>401884</v>
      </c>
      <c r="F69" s="15">
        <v>401884</v>
      </c>
      <c r="G69" s="15">
        <v>327500</v>
      </c>
      <c r="H69" s="15">
        <v>0</v>
      </c>
      <c r="I69" s="15">
        <v>327500</v>
      </c>
      <c r="J69" s="15">
        <v>0</v>
      </c>
      <c r="K69" s="15">
        <v>0</v>
      </c>
      <c r="L69" s="16">
        <f t="shared" si="1"/>
        <v>74384</v>
      </c>
      <c r="M69" s="16">
        <f t="shared" si="2"/>
        <v>74384</v>
      </c>
      <c r="N69" s="16">
        <f t="shared" si="3"/>
        <v>81.49117655840989</v>
      </c>
      <c r="O69" s="16">
        <f t="shared" si="4"/>
        <v>74384</v>
      </c>
      <c r="P69" s="16">
        <f t="shared" si="5"/>
        <v>74384</v>
      </c>
      <c r="Q69" s="37">
        <f t="shared" si="6"/>
        <v>81.49117655840989</v>
      </c>
    </row>
    <row r="70" spans="1:17" s="11" customFormat="1" ht="15.6">
      <c r="A70" s="12">
        <v>3</v>
      </c>
      <c r="B70" s="13" t="s">
        <v>96</v>
      </c>
      <c r="C70" s="14" t="s">
        <v>97</v>
      </c>
      <c r="D70" s="15">
        <v>140000</v>
      </c>
      <c r="E70" s="15">
        <v>401884</v>
      </c>
      <c r="F70" s="15">
        <v>401884</v>
      </c>
      <c r="G70" s="15">
        <v>327500</v>
      </c>
      <c r="H70" s="15">
        <v>0</v>
      </c>
      <c r="I70" s="15">
        <v>327500</v>
      </c>
      <c r="J70" s="15">
        <v>0</v>
      </c>
      <c r="K70" s="15">
        <v>0</v>
      </c>
      <c r="L70" s="16">
        <f t="shared" si="1"/>
        <v>74384</v>
      </c>
      <c r="M70" s="16">
        <f t="shared" si="2"/>
        <v>74384</v>
      </c>
      <c r="N70" s="16">
        <f t="shared" si="3"/>
        <v>81.49117655840989</v>
      </c>
      <c r="O70" s="16">
        <f t="shared" si="4"/>
        <v>74384</v>
      </c>
      <c r="P70" s="16">
        <f t="shared" si="5"/>
        <v>74384</v>
      </c>
      <c r="Q70" s="37">
        <f t="shared" si="6"/>
        <v>81.49117655840989</v>
      </c>
    </row>
    <row r="71" spans="1:17" s="11" customFormat="1" ht="15.6">
      <c r="A71" s="12">
        <v>0</v>
      </c>
      <c r="B71" s="13" t="s">
        <v>98</v>
      </c>
      <c r="C71" s="14" t="s">
        <v>99</v>
      </c>
      <c r="D71" s="15">
        <v>140000</v>
      </c>
      <c r="E71" s="15">
        <v>401884</v>
      </c>
      <c r="F71" s="15">
        <v>401884</v>
      </c>
      <c r="G71" s="15">
        <v>327500</v>
      </c>
      <c r="H71" s="15">
        <v>0</v>
      </c>
      <c r="I71" s="15">
        <v>327500</v>
      </c>
      <c r="J71" s="15">
        <v>0</v>
      </c>
      <c r="K71" s="15">
        <v>0</v>
      </c>
      <c r="L71" s="16">
        <f t="shared" si="1"/>
        <v>74384</v>
      </c>
      <c r="M71" s="16">
        <f t="shared" si="2"/>
        <v>74384</v>
      </c>
      <c r="N71" s="16">
        <f t="shared" si="3"/>
        <v>81.49117655840989</v>
      </c>
      <c r="O71" s="16">
        <f t="shared" si="4"/>
        <v>74384</v>
      </c>
      <c r="P71" s="16">
        <f t="shared" si="5"/>
        <v>74384</v>
      </c>
      <c r="Q71" s="37">
        <f t="shared" si="6"/>
        <v>81.49117655840989</v>
      </c>
    </row>
    <row r="72" spans="1:17" s="11" customFormat="1" ht="15.6" hidden="1">
      <c r="A72" s="12">
        <v>2</v>
      </c>
      <c r="B72" s="13" t="s">
        <v>80</v>
      </c>
      <c r="C72" s="14" t="s">
        <v>100</v>
      </c>
      <c r="D72" s="15">
        <v>94900</v>
      </c>
      <c r="E72" s="15">
        <v>94900</v>
      </c>
      <c r="F72" s="15">
        <v>71200</v>
      </c>
      <c r="G72" s="15">
        <v>14054.4</v>
      </c>
      <c r="H72" s="15">
        <v>0</v>
      </c>
      <c r="I72" s="15">
        <v>14054.4</v>
      </c>
      <c r="J72" s="15">
        <v>0</v>
      </c>
      <c r="K72" s="15">
        <v>0</v>
      </c>
      <c r="L72" s="16">
        <f t="shared" si="1"/>
        <v>57145.599999999999</v>
      </c>
      <c r="M72" s="16">
        <f t="shared" si="2"/>
        <v>80845.600000000006</v>
      </c>
      <c r="N72" s="16">
        <f t="shared" si="3"/>
        <v>19.73932584269663</v>
      </c>
      <c r="O72" s="16">
        <f t="shared" si="4"/>
        <v>80845.600000000006</v>
      </c>
      <c r="P72" s="16">
        <f t="shared" si="5"/>
        <v>57145.599999999999</v>
      </c>
      <c r="Q72" s="37">
        <f t="shared" si="6"/>
        <v>19.73932584269663</v>
      </c>
    </row>
    <row r="73" spans="1:17" s="11" customFormat="1" ht="24.6" customHeight="1">
      <c r="A73" s="12">
        <v>2</v>
      </c>
      <c r="B73" s="13" t="s">
        <v>101</v>
      </c>
      <c r="C73" s="14" t="s">
        <v>100</v>
      </c>
      <c r="D73" s="15">
        <v>94900</v>
      </c>
      <c r="E73" s="15">
        <v>94900</v>
      </c>
      <c r="F73" s="15">
        <v>71200</v>
      </c>
      <c r="G73" s="15">
        <v>14054.4</v>
      </c>
      <c r="H73" s="15">
        <v>0</v>
      </c>
      <c r="I73" s="15">
        <v>14054.4</v>
      </c>
      <c r="J73" s="15">
        <v>0</v>
      </c>
      <c r="K73" s="15">
        <v>0</v>
      </c>
      <c r="L73" s="16">
        <f t="shared" si="1"/>
        <v>57145.599999999999</v>
      </c>
      <c r="M73" s="16">
        <f t="shared" si="2"/>
        <v>80845.600000000006</v>
      </c>
      <c r="N73" s="16">
        <f t="shared" si="3"/>
        <v>19.73932584269663</v>
      </c>
      <c r="O73" s="16">
        <f t="shared" si="4"/>
        <v>80845.600000000006</v>
      </c>
      <c r="P73" s="16">
        <f t="shared" si="5"/>
        <v>57145.599999999999</v>
      </c>
      <c r="Q73" s="37">
        <f t="shared" si="6"/>
        <v>19.73932584269663</v>
      </c>
    </row>
    <row r="74" spans="1:17" s="11" customFormat="1" ht="15.6">
      <c r="A74" s="12">
        <v>1</v>
      </c>
      <c r="B74" s="13" t="s">
        <v>21</v>
      </c>
      <c r="C74" s="14" t="s">
        <v>22</v>
      </c>
      <c r="D74" s="15">
        <v>94900</v>
      </c>
      <c r="E74" s="15">
        <v>94900</v>
      </c>
      <c r="F74" s="15">
        <v>71200</v>
      </c>
      <c r="G74" s="15">
        <v>14054.4</v>
      </c>
      <c r="H74" s="15">
        <v>0</v>
      </c>
      <c r="I74" s="15">
        <v>14054.4</v>
      </c>
      <c r="J74" s="15">
        <v>0</v>
      </c>
      <c r="K74" s="15">
        <v>0</v>
      </c>
      <c r="L74" s="16">
        <f t="shared" ref="L74:L137" si="11">F74-G74</f>
        <v>57145.599999999999</v>
      </c>
      <c r="M74" s="16">
        <f t="shared" ref="M74:M137" si="12">E74-G74</f>
        <v>80845.600000000006</v>
      </c>
      <c r="N74" s="16">
        <f t="shared" ref="N74:N137" si="13">IF(F74=0,0,(G74/F74)*100)</f>
        <v>19.73932584269663</v>
      </c>
      <c r="O74" s="16">
        <f t="shared" ref="O74:O137" si="14">E74-I74</f>
        <v>80845.600000000006</v>
      </c>
      <c r="P74" s="16">
        <f t="shared" ref="P74:P137" si="15">F74-I74</f>
        <v>57145.599999999999</v>
      </c>
      <c r="Q74" s="37">
        <f t="shared" ref="Q74:Q137" si="16">IF(F74=0,0,(I74/F74)*100)</f>
        <v>19.73932584269663</v>
      </c>
    </row>
    <row r="75" spans="1:17" s="11" customFormat="1" ht="15.6">
      <c r="A75" s="12">
        <v>2</v>
      </c>
      <c r="B75" s="13" t="s">
        <v>23</v>
      </c>
      <c r="C75" s="14" t="s">
        <v>24</v>
      </c>
      <c r="D75" s="15">
        <v>94900</v>
      </c>
      <c r="E75" s="15">
        <v>94900</v>
      </c>
      <c r="F75" s="15">
        <v>71200</v>
      </c>
      <c r="G75" s="15">
        <v>14054.4</v>
      </c>
      <c r="H75" s="15">
        <v>0</v>
      </c>
      <c r="I75" s="15">
        <v>14054.4</v>
      </c>
      <c r="J75" s="15">
        <v>0</v>
      </c>
      <c r="K75" s="15">
        <v>0</v>
      </c>
      <c r="L75" s="16">
        <f t="shared" si="11"/>
        <v>57145.599999999999</v>
      </c>
      <c r="M75" s="16">
        <f t="shared" si="12"/>
        <v>80845.600000000006</v>
      </c>
      <c r="N75" s="16">
        <f t="shared" si="13"/>
        <v>19.73932584269663</v>
      </c>
      <c r="O75" s="16">
        <f t="shared" si="14"/>
        <v>80845.600000000006</v>
      </c>
      <c r="P75" s="16">
        <f t="shared" si="15"/>
        <v>57145.599999999999</v>
      </c>
      <c r="Q75" s="37">
        <f t="shared" si="16"/>
        <v>19.73932584269663</v>
      </c>
    </row>
    <row r="76" spans="1:17" s="11" customFormat="1" ht="15.6">
      <c r="A76" s="12">
        <v>2</v>
      </c>
      <c r="B76" s="13" t="s">
        <v>25</v>
      </c>
      <c r="C76" s="14" t="s">
        <v>26</v>
      </c>
      <c r="D76" s="15">
        <v>77700</v>
      </c>
      <c r="E76" s="15">
        <v>77700</v>
      </c>
      <c r="F76" s="15">
        <v>58200</v>
      </c>
      <c r="G76" s="15">
        <v>11520</v>
      </c>
      <c r="H76" s="15">
        <v>0</v>
      </c>
      <c r="I76" s="15">
        <v>11520</v>
      </c>
      <c r="J76" s="15">
        <v>0</v>
      </c>
      <c r="K76" s="15">
        <v>0</v>
      </c>
      <c r="L76" s="16">
        <f t="shared" si="11"/>
        <v>46680</v>
      </c>
      <c r="M76" s="16">
        <f t="shared" si="12"/>
        <v>66180</v>
      </c>
      <c r="N76" s="16">
        <f t="shared" si="13"/>
        <v>19.793814432989691</v>
      </c>
      <c r="O76" s="16">
        <f t="shared" si="14"/>
        <v>66180</v>
      </c>
      <c r="P76" s="16">
        <f t="shared" si="15"/>
        <v>46680</v>
      </c>
      <c r="Q76" s="37">
        <f t="shared" si="16"/>
        <v>19.793814432989691</v>
      </c>
    </row>
    <row r="77" spans="1:17" s="11" customFormat="1" ht="15.6">
      <c r="A77" s="12">
        <v>0</v>
      </c>
      <c r="B77" s="13" t="s">
        <v>27</v>
      </c>
      <c r="C77" s="14" t="s">
        <v>28</v>
      </c>
      <c r="D77" s="15">
        <v>77700</v>
      </c>
      <c r="E77" s="15">
        <v>77700</v>
      </c>
      <c r="F77" s="15">
        <v>58200</v>
      </c>
      <c r="G77" s="15">
        <v>11520</v>
      </c>
      <c r="H77" s="15">
        <v>0</v>
      </c>
      <c r="I77" s="15">
        <v>11520</v>
      </c>
      <c r="J77" s="15">
        <v>0</v>
      </c>
      <c r="K77" s="15">
        <v>0</v>
      </c>
      <c r="L77" s="16">
        <f t="shared" si="11"/>
        <v>46680</v>
      </c>
      <c r="M77" s="16">
        <f t="shared" si="12"/>
        <v>66180</v>
      </c>
      <c r="N77" s="16">
        <f t="shared" si="13"/>
        <v>19.793814432989691</v>
      </c>
      <c r="O77" s="16">
        <f t="shared" si="14"/>
        <v>66180</v>
      </c>
      <c r="P77" s="16">
        <f t="shared" si="15"/>
        <v>46680</v>
      </c>
      <c r="Q77" s="37">
        <f t="shared" si="16"/>
        <v>19.793814432989691</v>
      </c>
    </row>
    <row r="78" spans="1:17" s="11" customFormat="1" ht="15.6">
      <c r="A78" s="12">
        <v>0</v>
      </c>
      <c r="B78" s="13" t="s">
        <v>29</v>
      </c>
      <c r="C78" s="14" t="s">
        <v>30</v>
      </c>
      <c r="D78" s="15">
        <v>17200</v>
      </c>
      <c r="E78" s="15">
        <v>17200</v>
      </c>
      <c r="F78" s="15">
        <v>13000</v>
      </c>
      <c r="G78" s="15">
        <v>2534.4</v>
      </c>
      <c r="H78" s="15">
        <v>0</v>
      </c>
      <c r="I78" s="15">
        <v>2534.4</v>
      </c>
      <c r="J78" s="15">
        <v>0</v>
      </c>
      <c r="K78" s="15">
        <v>0</v>
      </c>
      <c r="L78" s="16">
        <f t="shared" si="11"/>
        <v>10465.6</v>
      </c>
      <c r="M78" s="16">
        <f t="shared" si="12"/>
        <v>14665.6</v>
      </c>
      <c r="N78" s="16">
        <f t="shared" si="13"/>
        <v>19.495384615384616</v>
      </c>
      <c r="O78" s="16">
        <f t="shared" si="14"/>
        <v>14665.6</v>
      </c>
      <c r="P78" s="16">
        <f t="shared" si="15"/>
        <v>10465.6</v>
      </c>
      <c r="Q78" s="37">
        <f t="shared" si="16"/>
        <v>19.495384615384616</v>
      </c>
    </row>
    <row r="79" spans="1:17" s="11" customFormat="1" ht="15.6" hidden="1">
      <c r="A79" s="12">
        <v>2</v>
      </c>
      <c r="B79" s="13" t="s">
        <v>102</v>
      </c>
      <c r="C79" s="14" t="s">
        <v>103</v>
      </c>
      <c r="D79" s="15">
        <v>5416130</v>
      </c>
      <c r="E79" s="15">
        <v>7181130</v>
      </c>
      <c r="F79" s="15">
        <v>3838130</v>
      </c>
      <c r="G79" s="15">
        <v>3715065</v>
      </c>
      <c r="H79" s="15">
        <v>0</v>
      </c>
      <c r="I79" s="15">
        <v>3715065</v>
      </c>
      <c r="J79" s="15">
        <v>0</v>
      </c>
      <c r="K79" s="15">
        <v>0</v>
      </c>
      <c r="L79" s="16">
        <f t="shared" si="11"/>
        <v>123065</v>
      </c>
      <c r="M79" s="16">
        <f t="shared" si="12"/>
        <v>3466065</v>
      </c>
      <c r="N79" s="16">
        <f t="shared" si="13"/>
        <v>96.793620851821075</v>
      </c>
      <c r="O79" s="16">
        <f t="shared" si="14"/>
        <v>3466065</v>
      </c>
      <c r="P79" s="16">
        <f t="shared" si="15"/>
        <v>123065</v>
      </c>
      <c r="Q79" s="37">
        <f t="shared" si="16"/>
        <v>96.793620851821075</v>
      </c>
    </row>
    <row r="80" spans="1:17" s="11" customFormat="1" ht="31.2" hidden="1">
      <c r="A80" s="12">
        <v>3</v>
      </c>
      <c r="B80" s="13" t="s">
        <v>104</v>
      </c>
      <c r="C80" s="14" t="s">
        <v>105</v>
      </c>
      <c r="D80" s="15">
        <v>5416130</v>
      </c>
      <c r="E80" s="15">
        <v>7181130</v>
      </c>
      <c r="F80" s="15">
        <v>3838130</v>
      </c>
      <c r="G80" s="15">
        <v>3715065</v>
      </c>
      <c r="H80" s="15">
        <v>0</v>
      </c>
      <c r="I80" s="15">
        <v>3715065</v>
      </c>
      <c r="J80" s="15">
        <v>0</v>
      </c>
      <c r="K80" s="15">
        <v>0</v>
      </c>
      <c r="L80" s="16">
        <f t="shared" si="11"/>
        <v>123065</v>
      </c>
      <c r="M80" s="16">
        <f t="shared" si="12"/>
        <v>3466065</v>
      </c>
      <c r="N80" s="16">
        <f t="shared" si="13"/>
        <v>96.793620851821075</v>
      </c>
      <c r="O80" s="16">
        <f t="shared" si="14"/>
        <v>3466065</v>
      </c>
      <c r="P80" s="16">
        <f t="shared" si="15"/>
        <v>123065</v>
      </c>
      <c r="Q80" s="37">
        <f t="shared" si="16"/>
        <v>96.793620851821075</v>
      </c>
    </row>
    <row r="81" spans="1:17" s="11" customFormat="1" ht="39.6" customHeight="1">
      <c r="A81" s="12">
        <v>1</v>
      </c>
      <c r="B81" s="13" t="s">
        <v>106</v>
      </c>
      <c r="C81" s="14" t="s">
        <v>105</v>
      </c>
      <c r="D81" s="15">
        <v>5416130</v>
      </c>
      <c r="E81" s="15">
        <v>7181130</v>
      </c>
      <c r="F81" s="15">
        <v>3838130</v>
      </c>
      <c r="G81" s="15">
        <v>3715065</v>
      </c>
      <c r="H81" s="15">
        <v>0</v>
      </c>
      <c r="I81" s="15">
        <v>3715065</v>
      </c>
      <c r="J81" s="15">
        <v>0</v>
      </c>
      <c r="K81" s="15">
        <v>0</v>
      </c>
      <c r="L81" s="16">
        <f t="shared" si="11"/>
        <v>123065</v>
      </c>
      <c r="M81" s="16">
        <f t="shared" si="12"/>
        <v>3466065</v>
      </c>
      <c r="N81" s="16">
        <f t="shared" si="13"/>
        <v>96.793620851821075</v>
      </c>
      <c r="O81" s="16">
        <f t="shared" si="14"/>
        <v>3466065</v>
      </c>
      <c r="P81" s="16">
        <f t="shared" si="15"/>
        <v>123065</v>
      </c>
      <c r="Q81" s="37">
        <f t="shared" si="16"/>
        <v>96.793620851821075</v>
      </c>
    </row>
    <row r="82" spans="1:17" s="11" customFormat="1" ht="15.6">
      <c r="A82" s="12">
        <v>1</v>
      </c>
      <c r="B82" s="13" t="s">
        <v>21</v>
      </c>
      <c r="C82" s="14" t="s">
        <v>22</v>
      </c>
      <c r="D82" s="15">
        <v>5416130</v>
      </c>
      <c r="E82" s="15">
        <v>7181130</v>
      </c>
      <c r="F82" s="15">
        <v>3838130</v>
      </c>
      <c r="G82" s="15">
        <v>3715065</v>
      </c>
      <c r="H82" s="15">
        <v>0</v>
      </c>
      <c r="I82" s="15">
        <v>3715065</v>
      </c>
      <c r="J82" s="15">
        <v>0</v>
      </c>
      <c r="K82" s="15">
        <v>0</v>
      </c>
      <c r="L82" s="16">
        <f t="shared" si="11"/>
        <v>123065</v>
      </c>
      <c r="M82" s="16">
        <f t="shared" si="12"/>
        <v>3466065</v>
      </c>
      <c r="N82" s="16">
        <f t="shared" si="13"/>
        <v>96.793620851821075</v>
      </c>
      <c r="O82" s="16">
        <f t="shared" si="14"/>
        <v>3466065</v>
      </c>
      <c r="P82" s="16">
        <f t="shared" si="15"/>
        <v>123065</v>
      </c>
      <c r="Q82" s="37">
        <f t="shared" si="16"/>
        <v>96.793620851821075</v>
      </c>
    </row>
    <row r="83" spans="1:17" s="11" customFormat="1" ht="15.6">
      <c r="A83" s="12">
        <v>3</v>
      </c>
      <c r="B83" s="13" t="s">
        <v>31</v>
      </c>
      <c r="C83" s="14" t="s">
        <v>32</v>
      </c>
      <c r="D83" s="15">
        <v>570000</v>
      </c>
      <c r="E83" s="15">
        <v>570000</v>
      </c>
      <c r="F83" s="15">
        <v>315000</v>
      </c>
      <c r="G83" s="15">
        <v>259625</v>
      </c>
      <c r="H83" s="15">
        <v>0</v>
      </c>
      <c r="I83" s="15">
        <v>259625</v>
      </c>
      <c r="J83" s="15">
        <v>0</v>
      </c>
      <c r="K83" s="15">
        <v>0</v>
      </c>
      <c r="L83" s="16">
        <f t="shared" si="11"/>
        <v>55375</v>
      </c>
      <c r="M83" s="16">
        <f t="shared" si="12"/>
        <v>310375</v>
      </c>
      <c r="N83" s="16">
        <f t="shared" si="13"/>
        <v>82.42063492063491</v>
      </c>
      <c r="O83" s="16">
        <f t="shared" si="14"/>
        <v>310375</v>
      </c>
      <c r="P83" s="16">
        <f t="shared" si="15"/>
        <v>55375</v>
      </c>
      <c r="Q83" s="37">
        <f t="shared" si="16"/>
        <v>82.42063492063491</v>
      </c>
    </row>
    <row r="84" spans="1:17" s="11" customFormat="1" ht="15.6">
      <c r="A84" s="12">
        <v>0</v>
      </c>
      <c r="B84" s="13" t="s">
        <v>33</v>
      </c>
      <c r="C84" s="14" t="s">
        <v>34</v>
      </c>
      <c r="D84" s="15">
        <v>420000</v>
      </c>
      <c r="E84" s="15">
        <v>420000</v>
      </c>
      <c r="F84" s="15">
        <v>215000</v>
      </c>
      <c r="G84" s="15">
        <v>174625</v>
      </c>
      <c r="H84" s="15">
        <v>0</v>
      </c>
      <c r="I84" s="15">
        <v>174625</v>
      </c>
      <c r="J84" s="15">
        <v>0</v>
      </c>
      <c r="K84" s="15">
        <v>0</v>
      </c>
      <c r="L84" s="16">
        <f t="shared" si="11"/>
        <v>40375</v>
      </c>
      <c r="M84" s="16">
        <f t="shared" si="12"/>
        <v>245375</v>
      </c>
      <c r="N84" s="16">
        <f t="shared" si="13"/>
        <v>81.220930232558146</v>
      </c>
      <c r="O84" s="16">
        <f t="shared" si="14"/>
        <v>245375</v>
      </c>
      <c r="P84" s="16">
        <f t="shared" si="15"/>
        <v>40375</v>
      </c>
      <c r="Q84" s="37">
        <f t="shared" si="16"/>
        <v>81.220930232558146</v>
      </c>
    </row>
    <row r="85" spans="1:17" s="11" customFormat="1" ht="15.6">
      <c r="A85" s="12">
        <v>0</v>
      </c>
      <c r="B85" s="13" t="s">
        <v>35</v>
      </c>
      <c r="C85" s="14" t="s">
        <v>36</v>
      </c>
      <c r="D85" s="15">
        <v>150000</v>
      </c>
      <c r="E85" s="15">
        <v>150000</v>
      </c>
      <c r="F85" s="15">
        <v>100000</v>
      </c>
      <c r="G85" s="15">
        <v>85000</v>
      </c>
      <c r="H85" s="15">
        <v>0</v>
      </c>
      <c r="I85" s="15">
        <v>85000</v>
      </c>
      <c r="J85" s="15">
        <v>0</v>
      </c>
      <c r="K85" s="15">
        <v>0</v>
      </c>
      <c r="L85" s="16">
        <f t="shared" si="11"/>
        <v>15000</v>
      </c>
      <c r="M85" s="16">
        <f t="shared" si="12"/>
        <v>65000</v>
      </c>
      <c r="N85" s="16">
        <f t="shared" si="13"/>
        <v>85</v>
      </c>
      <c r="O85" s="16">
        <f t="shared" si="14"/>
        <v>65000</v>
      </c>
      <c r="P85" s="16">
        <f t="shared" si="15"/>
        <v>15000</v>
      </c>
      <c r="Q85" s="37">
        <f t="shared" si="16"/>
        <v>85</v>
      </c>
    </row>
    <row r="86" spans="1:17" s="11" customFormat="1" ht="15.6">
      <c r="A86" s="12">
        <v>3</v>
      </c>
      <c r="B86" s="13" t="s">
        <v>96</v>
      </c>
      <c r="C86" s="14" t="s">
        <v>97</v>
      </c>
      <c r="D86" s="15">
        <v>4846130</v>
      </c>
      <c r="E86" s="15">
        <v>6611130</v>
      </c>
      <c r="F86" s="15">
        <v>3523130</v>
      </c>
      <c r="G86" s="15">
        <v>3455440</v>
      </c>
      <c r="H86" s="15">
        <v>0</v>
      </c>
      <c r="I86" s="15">
        <v>3455440</v>
      </c>
      <c r="J86" s="15">
        <v>0</v>
      </c>
      <c r="K86" s="15">
        <v>0</v>
      </c>
      <c r="L86" s="16">
        <f t="shared" si="11"/>
        <v>67690</v>
      </c>
      <c r="M86" s="16">
        <f t="shared" si="12"/>
        <v>3155690</v>
      </c>
      <c r="N86" s="16">
        <f t="shared" si="13"/>
        <v>98.078697067664265</v>
      </c>
      <c r="O86" s="16">
        <f t="shared" si="14"/>
        <v>3155690</v>
      </c>
      <c r="P86" s="16">
        <f t="shared" si="15"/>
        <v>67690</v>
      </c>
      <c r="Q86" s="37">
        <f t="shared" si="16"/>
        <v>98.078697067664265</v>
      </c>
    </row>
    <row r="87" spans="1:17" s="11" customFormat="1" ht="15.6">
      <c r="A87" s="12">
        <v>0</v>
      </c>
      <c r="B87" s="13" t="s">
        <v>98</v>
      </c>
      <c r="C87" s="14" t="s">
        <v>99</v>
      </c>
      <c r="D87" s="15">
        <v>4846130</v>
      </c>
      <c r="E87" s="15">
        <v>6611130</v>
      </c>
      <c r="F87" s="15">
        <v>3523130</v>
      </c>
      <c r="G87" s="15">
        <v>3455440</v>
      </c>
      <c r="H87" s="15">
        <v>0</v>
      </c>
      <c r="I87" s="15">
        <v>3455440</v>
      </c>
      <c r="J87" s="15">
        <v>0</v>
      </c>
      <c r="K87" s="15">
        <v>0</v>
      </c>
      <c r="L87" s="16">
        <f t="shared" si="11"/>
        <v>67690</v>
      </c>
      <c r="M87" s="16">
        <f t="shared" si="12"/>
        <v>3155690</v>
      </c>
      <c r="N87" s="16">
        <f t="shared" si="13"/>
        <v>98.078697067664265</v>
      </c>
      <c r="O87" s="16">
        <f t="shared" si="14"/>
        <v>3155690</v>
      </c>
      <c r="P87" s="16">
        <f t="shared" si="15"/>
        <v>67690</v>
      </c>
      <c r="Q87" s="37">
        <f t="shared" si="16"/>
        <v>98.078697067664265</v>
      </c>
    </row>
    <row r="88" spans="1:17" s="11" customFormat="1" ht="22.8" customHeight="1">
      <c r="A88" s="12">
        <v>1</v>
      </c>
      <c r="B88" s="13" t="s">
        <v>107</v>
      </c>
      <c r="C88" s="14" t="s">
        <v>108</v>
      </c>
      <c r="D88" s="15">
        <v>3284500</v>
      </c>
      <c r="E88" s="15">
        <f t="shared" ref="E88:F88" si="17">E91+E97+E102</f>
        <v>7077965.2400000002</v>
      </c>
      <c r="F88" s="15">
        <f t="shared" si="17"/>
        <v>5757965.2400000002</v>
      </c>
      <c r="G88" s="15">
        <v>5397834.4400000004</v>
      </c>
      <c r="H88" s="15">
        <v>0</v>
      </c>
      <c r="I88" s="15">
        <v>4677115.95</v>
      </c>
      <c r="J88" s="15">
        <v>956739.78999999992</v>
      </c>
      <c r="K88" s="15">
        <v>643063.29</v>
      </c>
      <c r="L88" s="16">
        <f t="shared" si="11"/>
        <v>360130.79999999981</v>
      </c>
      <c r="M88" s="16">
        <f t="shared" si="12"/>
        <v>1680130.7999999998</v>
      </c>
      <c r="N88" s="16">
        <f t="shared" si="13"/>
        <v>93.745519728076715</v>
      </c>
      <c r="O88" s="16">
        <f t="shared" si="14"/>
        <v>2400849.29</v>
      </c>
      <c r="P88" s="16">
        <f t="shared" si="15"/>
        <v>1080849.29</v>
      </c>
      <c r="Q88" s="37">
        <f t="shared" si="16"/>
        <v>81.2286242631086</v>
      </c>
    </row>
    <row r="89" spans="1:17" s="11" customFormat="1" ht="31.2" hidden="1">
      <c r="A89" s="12">
        <v>2</v>
      </c>
      <c r="B89" s="13" t="s">
        <v>109</v>
      </c>
      <c r="C89" s="14" t="s">
        <v>110</v>
      </c>
      <c r="D89" s="15">
        <v>0</v>
      </c>
      <c r="E89" s="15">
        <v>700000</v>
      </c>
      <c r="F89" s="15">
        <v>700000</v>
      </c>
      <c r="G89" s="15">
        <v>681163.29</v>
      </c>
      <c r="H89" s="15">
        <v>0</v>
      </c>
      <c r="I89" s="15">
        <v>38100</v>
      </c>
      <c r="J89" s="15">
        <v>643063.29</v>
      </c>
      <c r="K89" s="15">
        <v>643063.29</v>
      </c>
      <c r="L89" s="16">
        <f t="shared" si="11"/>
        <v>18836.709999999963</v>
      </c>
      <c r="M89" s="16">
        <f t="shared" si="12"/>
        <v>18836.709999999963</v>
      </c>
      <c r="N89" s="16">
        <f t="shared" si="13"/>
        <v>97.309041428571433</v>
      </c>
      <c r="O89" s="16">
        <f t="shared" si="14"/>
        <v>661900</v>
      </c>
      <c r="P89" s="16">
        <f t="shared" si="15"/>
        <v>661900</v>
      </c>
      <c r="Q89" s="37">
        <f t="shared" si="16"/>
        <v>5.4428571428571431</v>
      </c>
    </row>
    <row r="90" spans="1:17" s="11" customFormat="1" ht="31.2" hidden="1">
      <c r="A90" s="12">
        <v>3</v>
      </c>
      <c r="B90" s="13" t="s">
        <v>111</v>
      </c>
      <c r="C90" s="14" t="s">
        <v>112</v>
      </c>
      <c r="D90" s="15">
        <v>0</v>
      </c>
      <c r="E90" s="15">
        <v>700000</v>
      </c>
      <c r="F90" s="15">
        <v>700000</v>
      </c>
      <c r="G90" s="15">
        <v>681163.29</v>
      </c>
      <c r="H90" s="15">
        <v>0</v>
      </c>
      <c r="I90" s="15">
        <v>38100</v>
      </c>
      <c r="J90" s="15">
        <v>643063.29</v>
      </c>
      <c r="K90" s="15">
        <v>643063.29</v>
      </c>
      <c r="L90" s="16">
        <f t="shared" si="11"/>
        <v>18836.709999999963</v>
      </c>
      <c r="M90" s="16">
        <f t="shared" si="12"/>
        <v>18836.709999999963</v>
      </c>
      <c r="N90" s="16">
        <f t="shared" si="13"/>
        <v>97.309041428571433</v>
      </c>
      <c r="O90" s="16">
        <f t="shared" si="14"/>
        <v>661900</v>
      </c>
      <c r="P90" s="16">
        <f t="shared" si="15"/>
        <v>661900</v>
      </c>
      <c r="Q90" s="37">
        <f t="shared" si="16"/>
        <v>5.4428571428571431</v>
      </c>
    </row>
    <row r="91" spans="1:17" s="11" customFormat="1" ht="35.4" customHeight="1">
      <c r="A91" s="12">
        <v>1</v>
      </c>
      <c r="B91" s="13" t="s">
        <v>113</v>
      </c>
      <c r="C91" s="14" t="s">
        <v>112</v>
      </c>
      <c r="D91" s="15">
        <v>0</v>
      </c>
      <c r="E91" s="15">
        <v>700000</v>
      </c>
      <c r="F91" s="15">
        <v>700000</v>
      </c>
      <c r="G91" s="15">
        <v>681163.29</v>
      </c>
      <c r="H91" s="15">
        <v>0</v>
      </c>
      <c r="I91" s="15">
        <v>38100</v>
      </c>
      <c r="J91" s="15">
        <v>643063.29</v>
      </c>
      <c r="K91" s="15">
        <v>643063.29</v>
      </c>
      <c r="L91" s="16">
        <f t="shared" si="11"/>
        <v>18836.709999999963</v>
      </c>
      <c r="M91" s="16">
        <f t="shared" si="12"/>
        <v>18836.709999999963</v>
      </c>
      <c r="N91" s="16">
        <f t="shared" si="13"/>
        <v>97.309041428571433</v>
      </c>
      <c r="O91" s="16">
        <f t="shared" si="14"/>
        <v>661900</v>
      </c>
      <c r="P91" s="16">
        <f t="shared" si="15"/>
        <v>661900</v>
      </c>
      <c r="Q91" s="37">
        <f t="shared" si="16"/>
        <v>5.4428571428571431</v>
      </c>
    </row>
    <row r="92" spans="1:17" s="11" customFormat="1" ht="15.6">
      <c r="A92" s="12">
        <v>1</v>
      </c>
      <c r="B92" s="13" t="s">
        <v>57</v>
      </c>
      <c r="C92" s="14" t="s">
        <v>58</v>
      </c>
      <c r="D92" s="15">
        <v>0</v>
      </c>
      <c r="E92" s="15">
        <v>700000</v>
      </c>
      <c r="F92" s="15">
        <v>700000</v>
      </c>
      <c r="G92" s="15">
        <v>681163.29</v>
      </c>
      <c r="H92" s="15">
        <v>0</v>
      </c>
      <c r="I92" s="15">
        <v>38100</v>
      </c>
      <c r="J92" s="15">
        <v>643063.29</v>
      </c>
      <c r="K92" s="15">
        <v>643063.29</v>
      </c>
      <c r="L92" s="16">
        <f t="shared" si="11"/>
        <v>18836.709999999963</v>
      </c>
      <c r="M92" s="16">
        <f t="shared" si="12"/>
        <v>18836.709999999963</v>
      </c>
      <c r="N92" s="16">
        <f t="shared" si="13"/>
        <v>97.309041428571433</v>
      </c>
      <c r="O92" s="16">
        <f t="shared" si="14"/>
        <v>661900</v>
      </c>
      <c r="P92" s="16">
        <f t="shared" si="15"/>
        <v>661900</v>
      </c>
      <c r="Q92" s="37">
        <f t="shared" si="16"/>
        <v>5.4428571428571431</v>
      </c>
    </row>
    <row r="93" spans="1:17" s="11" customFormat="1" ht="15.6">
      <c r="A93" s="12">
        <v>2</v>
      </c>
      <c r="B93" s="13" t="s">
        <v>59</v>
      </c>
      <c r="C93" s="14" t="s">
        <v>60</v>
      </c>
      <c r="D93" s="15">
        <v>0</v>
      </c>
      <c r="E93" s="15">
        <v>700000</v>
      </c>
      <c r="F93" s="15">
        <v>700000</v>
      </c>
      <c r="G93" s="15">
        <v>681163.29</v>
      </c>
      <c r="H93" s="15">
        <v>0</v>
      </c>
      <c r="I93" s="15">
        <v>38100</v>
      </c>
      <c r="J93" s="15">
        <v>643063.29</v>
      </c>
      <c r="K93" s="15">
        <v>643063.29</v>
      </c>
      <c r="L93" s="16">
        <f t="shared" si="11"/>
        <v>18836.709999999963</v>
      </c>
      <c r="M93" s="16">
        <f t="shared" si="12"/>
        <v>18836.709999999963</v>
      </c>
      <c r="N93" s="16">
        <f t="shared" si="13"/>
        <v>97.309041428571433</v>
      </c>
      <c r="O93" s="16">
        <f t="shared" si="14"/>
        <v>661900</v>
      </c>
      <c r="P93" s="16">
        <f t="shared" si="15"/>
        <v>661900</v>
      </c>
      <c r="Q93" s="37">
        <f t="shared" si="16"/>
        <v>5.4428571428571431</v>
      </c>
    </row>
    <row r="94" spans="1:17" s="11" customFormat="1" ht="15.6">
      <c r="A94" s="12">
        <v>2</v>
      </c>
      <c r="B94" s="13" t="s">
        <v>63</v>
      </c>
      <c r="C94" s="14" t="s">
        <v>64</v>
      </c>
      <c r="D94" s="15">
        <v>0</v>
      </c>
      <c r="E94" s="15">
        <v>700000</v>
      </c>
      <c r="F94" s="15">
        <v>700000</v>
      </c>
      <c r="G94" s="15">
        <v>681163.29</v>
      </c>
      <c r="H94" s="15">
        <v>0</v>
      </c>
      <c r="I94" s="15">
        <v>38100</v>
      </c>
      <c r="J94" s="15">
        <v>643063.29</v>
      </c>
      <c r="K94" s="15">
        <v>643063.29</v>
      </c>
      <c r="L94" s="16">
        <f t="shared" si="11"/>
        <v>18836.709999999963</v>
      </c>
      <c r="M94" s="16">
        <f t="shared" si="12"/>
        <v>18836.709999999963</v>
      </c>
      <c r="N94" s="16">
        <f t="shared" si="13"/>
        <v>97.309041428571433</v>
      </c>
      <c r="O94" s="16">
        <f t="shared" si="14"/>
        <v>661900</v>
      </c>
      <c r="P94" s="16">
        <f t="shared" si="15"/>
        <v>661900</v>
      </c>
      <c r="Q94" s="37">
        <f t="shared" si="16"/>
        <v>5.4428571428571431</v>
      </c>
    </row>
    <row r="95" spans="1:17" s="11" customFormat="1" ht="15.6">
      <c r="A95" s="12">
        <v>0</v>
      </c>
      <c r="B95" s="13" t="s">
        <v>65</v>
      </c>
      <c r="C95" s="14" t="s">
        <v>66</v>
      </c>
      <c r="D95" s="15">
        <v>0</v>
      </c>
      <c r="E95" s="15">
        <v>700000</v>
      </c>
      <c r="F95" s="15">
        <v>700000</v>
      </c>
      <c r="G95" s="15">
        <v>681163.29</v>
      </c>
      <c r="H95" s="15">
        <v>0</v>
      </c>
      <c r="I95" s="15">
        <v>38100</v>
      </c>
      <c r="J95" s="15">
        <v>643063.29</v>
      </c>
      <c r="K95" s="15">
        <v>643063.29</v>
      </c>
      <c r="L95" s="16">
        <f t="shared" si="11"/>
        <v>18836.709999999963</v>
      </c>
      <c r="M95" s="16">
        <f t="shared" si="12"/>
        <v>18836.709999999963</v>
      </c>
      <c r="N95" s="16">
        <f t="shared" si="13"/>
        <v>97.309041428571433</v>
      </c>
      <c r="O95" s="16">
        <f t="shared" si="14"/>
        <v>661900</v>
      </c>
      <c r="P95" s="16">
        <f t="shared" si="15"/>
        <v>661900</v>
      </c>
      <c r="Q95" s="37">
        <f t="shared" si="16"/>
        <v>5.4428571428571431</v>
      </c>
    </row>
    <row r="96" spans="1:17" s="11" customFormat="1" ht="62.4" hidden="1">
      <c r="A96" s="12">
        <v>2</v>
      </c>
      <c r="B96" s="13" t="s">
        <v>114</v>
      </c>
      <c r="C96" s="14" t="s">
        <v>115</v>
      </c>
      <c r="D96" s="15">
        <v>650000</v>
      </c>
      <c r="E96" s="15">
        <v>2291431</v>
      </c>
      <c r="F96" s="15">
        <v>2291431</v>
      </c>
      <c r="G96" s="15">
        <v>2291431</v>
      </c>
      <c r="H96" s="15">
        <v>0</v>
      </c>
      <c r="I96" s="15">
        <v>2291422</v>
      </c>
      <c r="J96" s="15">
        <v>9</v>
      </c>
      <c r="K96" s="15">
        <v>0</v>
      </c>
      <c r="L96" s="16">
        <f t="shared" si="11"/>
        <v>0</v>
      </c>
      <c r="M96" s="16">
        <f t="shared" si="12"/>
        <v>0</v>
      </c>
      <c r="N96" s="16">
        <f t="shared" si="13"/>
        <v>100</v>
      </c>
      <c r="O96" s="16">
        <f t="shared" si="14"/>
        <v>9</v>
      </c>
      <c r="P96" s="16">
        <f t="shared" si="15"/>
        <v>9</v>
      </c>
      <c r="Q96" s="37">
        <f t="shared" si="16"/>
        <v>99.999607232336473</v>
      </c>
    </row>
    <row r="97" spans="1:17" s="11" customFormat="1" ht="51" customHeight="1">
      <c r="A97" s="12">
        <v>2</v>
      </c>
      <c r="B97" s="13" t="s">
        <v>116</v>
      </c>
      <c r="C97" s="14" t="s">
        <v>115</v>
      </c>
      <c r="D97" s="15">
        <v>650000</v>
      </c>
      <c r="E97" s="15">
        <v>2291431</v>
      </c>
      <c r="F97" s="15">
        <v>2291431</v>
      </c>
      <c r="G97" s="15">
        <v>2291431</v>
      </c>
      <c r="H97" s="15">
        <v>0</v>
      </c>
      <c r="I97" s="15">
        <v>2291422</v>
      </c>
      <c r="J97" s="15">
        <v>9</v>
      </c>
      <c r="K97" s="15">
        <v>0</v>
      </c>
      <c r="L97" s="16">
        <f t="shared" si="11"/>
        <v>0</v>
      </c>
      <c r="M97" s="16">
        <f t="shared" si="12"/>
        <v>0</v>
      </c>
      <c r="N97" s="16">
        <f t="shared" si="13"/>
        <v>100</v>
      </c>
      <c r="O97" s="16">
        <f t="shared" si="14"/>
        <v>9</v>
      </c>
      <c r="P97" s="16">
        <f t="shared" si="15"/>
        <v>9</v>
      </c>
      <c r="Q97" s="37">
        <f t="shared" si="16"/>
        <v>99.999607232336473</v>
      </c>
    </row>
    <row r="98" spans="1:17" s="11" customFormat="1" ht="15.6">
      <c r="A98" s="12">
        <v>1</v>
      </c>
      <c r="B98" s="13" t="s">
        <v>21</v>
      </c>
      <c r="C98" s="14" t="s">
        <v>22</v>
      </c>
      <c r="D98" s="15">
        <v>650000</v>
      </c>
      <c r="E98" s="15">
        <v>2291431</v>
      </c>
      <c r="F98" s="15">
        <v>2291431</v>
      </c>
      <c r="G98" s="15">
        <v>2291431</v>
      </c>
      <c r="H98" s="15">
        <v>0</v>
      </c>
      <c r="I98" s="15">
        <v>2291422</v>
      </c>
      <c r="J98" s="15">
        <v>9</v>
      </c>
      <c r="K98" s="15">
        <v>0</v>
      </c>
      <c r="L98" s="16">
        <f t="shared" si="11"/>
        <v>0</v>
      </c>
      <c r="M98" s="16">
        <f t="shared" si="12"/>
        <v>0</v>
      </c>
      <c r="N98" s="16">
        <f t="shared" si="13"/>
        <v>100</v>
      </c>
      <c r="O98" s="16">
        <f t="shared" si="14"/>
        <v>9</v>
      </c>
      <c r="P98" s="16">
        <f t="shared" si="15"/>
        <v>9</v>
      </c>
      <c r="Q98" s="37">
        <f t="shared" si="16"/>
        <v>99.999607232336473</v>
      </c>
    </row>
    <row r="99" spans="1:17" s="11" customFormat="1" ht="15.6">
      <c r="A99" s="12">
        <v>3</v>
      </c>
      <c r="B99" s="13" t="s">
        <v>74</v>
      </c>
      <c r="C99" s="14" t="s">
        <v>75</v>
      </c>
      <c r="D99" s="15">
        <v>650000</v>
      </c>
      <c r="E99" s="15">
        <v>2291431</v>
      </c>
      <c r="F99" s="15">
        <v>2291431</v>
      </c>
      <c r="G99" s="15">
        <v>2291431</v>
      </c>
      <c r="H99" s="15">
        <v>0</v>
      </c>
      <c r="I99" s="15">
        <v>2291422</v>
      </c>
      <c r="J99" s="15">
        <v>9</v>
      </c>
      <c r="K99" s="15">
        <v>0</v>
      </c>
      <c r="L99" s="16">
        <f t="shared" si="11"/>
        <v>0</v>
      </c>
      <c r="M99" s="16">
        <f t="shared" si="12"/>
        <v>0</v>
      </c>
      <c r="N99" s="16">
        <f t="shared" si="13"/>
        <v>100</v>
      </c>
      <c r="O99" s="16">
        <f t="shared" si="14"/>
        <v>9</v>
      </c>
      <c r="P99" s="16">
        <f t="shared" si="15"/>
        <v>9</v>
      </c>
      <c r="Q99" s="37">
        <f t="shared" si="16"/>
        <v>99.999607232336473</v>
      </c>
    </row>
    <row r="100" spans="1:17" s="11" customFormat="1" ht="37.200000000000003" customHeight="1">
      <c r="A100" s="12">
        <v>0</v>
      </c>
      <c r="B100" s="13" t="s">
        <v>76</v>
      </c>
      <c r="C100" s="14" t="s">
        <v>77</v>
      </c>
      <c r="D100" s="15">
        <v>650000</v>
      </c>
      <c r="E100" s="15">
        <v>2291431</v>
      </c>
      <c r="F100" s="15">
        <v>2291431</v>
      </c>
      <c r="G100" s="15">
        <v>2291431</v>
      </c>
      <c r="H100" s="15">
        <v>0</v>
      </c>
      <c r="I100" s="15">
        <v>2291422</v>
      </c>
      <c r="J100" s="15">
        <v>9</v>
      </c>
      <c r="K100" s="15">
        <v>0</v>
      </c>
      <c r="L100" s="16">
        <f t="shared" si="11"/>
        <v>0</v>
      </c>
      <c r="M100" s="16">
        <f t="shared" si="12"/>
        <v>0</v>
      </c>
      <c r="N100" s="16">
        <f t="shared" si="13"/>
        <v>100</v>
      </c>
      <c r="O100" s="16">
        <f t="shared" si="14"/>
        <v>9</v>
      </c>
      <c r="P100" s="16">
        <f t="shared" si="15"/>
        <v>9</v>
      </c>
      <c r="Q100" s="37">
        <f t="shared" si="16"/>
        <v>99.999607232336473</v>
      </c>
    </row>
    <row r="101" spans="1:17" s="11" customFormat="1" ht="15.6" hidden="1">
      <c r="A101" s="12">
        <v>2</v>
      </c>
      <c r="B101" s="13" t="s">
        <v>117</v>
      </c>
      <c r="C101" s="14" t="s">
        <v>118</v>
      </c>
      <c r="D101" s="15">
        <v>2634500</v>
      </c>
      <c r="E101" s="15">
        <f t="shared" ref="E101:F102" si="18">E102</f>
        <v>4086534.24</v>
      </c>
      <c r="F101" s="15">
        <f t="shared" si="18"/>
        <v>2766534.24</v>
      </c>
      <c r="G101" s="15">
        <v>2425240.15</v>
      </c>
      <c r="H101" s="15">
        <v>0</v>
      </c>
      <c r="I101" s="15">
        <v>2347593.9500000002</v>
      </c>
      <c r="J101" s="15">
        <v>313667.5</v>
      </c>
      <c r="K101" s="15">
        <v>0</v>
      </c>
      <c r="L101" s="16">
        <f t="shared" si="11"/>
        <v>341294.09000000032</v>
      </c>
      <c r="M101" s="16">
        <f t="shared" si="12"/>
        <v>1661294.0900000003</v>
      </c>
      <c r="N101" s="16">
        <f t="shared" si="13"/>
        <v>87.6634785478021</v>
      </c>
      <c r="O101" s="16">
        <f t="shared" si="14"/>
        <v>1738940.29</v>
      </c>
      <c r="P101" s="16">
        <f t="shared" si="15"/>
        <v>418940.29000000004</v>
      </c>
      <c r="Q101" s="37">
        <f t="shared" si="16"/>
        <v>84.8568550519729</v>
      </c>
    </row>
    <row r="102" spans="1:17" s="11" customFormat="1" ht="30" customHeight="1">
      <c r="A102" s="12">
        <v>2</v>
      </c>
      <c r="B102" s="13" t="s">
        <v>119</v>
      </c>
      <c r="C102" s="14" t="s">
        <v>118</v>
      </c>
      <c r="D102" s="15">
        <v>2634500</v>
      </c>
      <c r="E102" s="15">
        <f t="shared" si="18"/>
        <v>4086534.24</v>
      </c>
      <c r="F102" s="15">
        <f t="shared" si="18"/>
        <v>2766534.24</v>
      </c>
      <c r="G102" s="15">
        <v>2425240.15</v>
      </c>
      <c r="H102" s="15">
        <v>0</v>
      </c>
      <c r="I102" s="15">
        <v>2347593.9500000002</v>
      </c>
      <c r="J102" s="15">
        <v>313667.5</v>
      </c>
      <c r="K102" s="15">
        <v>0</v>
      </c>
      <c r="L102" s="16">
        <f t="shared" si="11"/>
        <v>341294.09000000032</v>
      </c>
      <c r="M102" s="16">
        <f t="shared" si="12"/>
        <v>1661294.0900000003</v>
      </c>
      <c r="N102" s="16">
        <f t="shared" si="13"/>
        <v>87.6634785478021</v>
      </c>
      <c r="O102" s="16">
        <f t="shared" si="14"/>
        <v>1738940.29</v>
      </c>
      <c r="P102" s="16">
        <f t="shared" si="15"/>
        <v>418940.29000000004</v>
      </c>
      <c r="Q102" s="37">
        <f t="shared" si="16"/>
        <v>84.8568550519729</v>
      </c>
    </row>
    <row r="103" spans="1:17" s="11" customFormat="1" ht="15.6">
      <c r="A103" s="12">
        <v>1</v>
      </c>
      <c r="B103" s="13" t="s">
        <v>21</v>
      </c>
      <c r="C103" s="14" t="s">
        <v>22</v>
      </c>
      <c r="D103" s="15">
        <v>2634500</v>
      </c>
      <c r="E103" s="15">
        <f t="shared" ref="E103:F103" si="19">E104+E108</f>
        <v>4086534.24</v>
      </c>
      <c r="F103" s="15">
        <f t="shared" si="19"/>
        <v>2766534.24</v>
      </c>
      <c r="G103" s="15">
        <v>2425240.15</v>
      </c>
      <c r="H103" s="15">
        <v>0</v>
      </c>
      <c r="I103" s="15">
        <v>2347593.9500000002</v>
      </c>
      <c r="J103" s="15">
        <v>313667.5</v>
      </c>
      <c r="K103" s="15">
        <v>0</v>
      </c>
      <c r="L103" s="16">
        <f t="shared" si="11"/>
        <v>341294.09000000032</v>
      </c>
      <c r="M103" s="16">
        <f t="shared" si="12"/>
        <v>1661294.0900000003</v>
      </c>
      <c r="N103" s="16">
        <f t="shared" si="13"/>
        <v>87.6634785478021</v>
      </c>
      <c r="O103" s="16">
        <f t="shared" si="14"/>
        <v>1738940.29</v>
      </c>
      <c r="P103" s="16">
        <f t="shared" si="15"/>
        <v>418940.29000000004</v>
      </c>
      <c r="Q103" s="37">
        <f t="shared" si="16"/>
        <v>84.8568550519729</v>
      </c>
    </row>
    <row r="104" spans="1:17" s="11" customFormat="1" ht="15.6">
      <c r="A104" s="12">
        <v>2</v>
      </c>
      <c r="B104" s="13" t="s">
        <v>23</v>
      </c>
      <c r="C104" s="14" t="s">
        <v>24</v>
      </c>
      <c r="D104" s="15">
        <v>0</v>
      </c>
      <c r="E104" s="15">
        <f t="shared" ref="E104:F104" si="20">E106+E107</f>
        <v>282534.24</v>
      </c>
      <c r="F104" s="15">
        <f t="shared" si="20"/>
        <v>282534.24</v>
      </c>
      <c r="G104" s="15">
        <v>0</v>
      </c>
      <c r="H104" s="15">
        <v>0</v>
      </c>
      <c r="I104" s="15">
        <v>236021.3</v>
      </c>
      <c r="J104" s="15">
        <v>0</v>
      </c>
      <c r="K104" s="15">
        <v>0</v>
      </c>
      <c r="L104" s="16">
        <f t="shared" si="11"/>
        <v>282534.24</v>
      </c>
      <c r="M104" s="16">
        <f t="shared" si="12"/>
        <v>282534.24</v>
      </c>
      <c r="N104" s="16">
        <f t="shared" si="13"/>
        <v>0</v>
      </c>
      <c r="O104" s="16">
        <f t="shared" si="14"/>
        <v>46512.94</v>
      </c>
      <c r="P104" s="16">
        <f t="shared" si="15"/>
        <v>46512.94</v>
      </c>
      <c r="Q104" s="37">
        <f t="shared" si="16"/>
        <v>83.537237822927239</v>
      </c>
    </row>
    <row r="105" spans="1:17" s="11" customFormat="1" ht="15.6">
      <c r="A105" s="12">
        <v>2</v>
      </c>
      <c r="B105" s="13" t="s">
        <v>25</v>
      </c>
      <c r="C105" s="14" t="s">
        <v>26</v>
      </c>
      <c r="D105" s="15">
        <v>0</v>
      </c>
      <c r="E105" s="15">
        <f t="shared" ref="E105:F105" si="21">E106</f>
        <v>236709.94</v>
      </c>
      <c r="F105" s="15">
        <f t="shared" si="21"/>
        <v>236709.94</v>
      </c>
      <c r="G105" s="15">
        <v>0</v>
      </c>
      <c r="H105" s="15">
        <v>0</v>
      </c>
      <c r="I105" s="15">
        <v>197715.84</v>
      </c>
      <c r="J105" s="15">
        <v>0</v>
      </c>
      <c r="K105" s="15">
        <v>0</v>
      </c>
      <c r="L105" s="16">
        <f t="shared" si="11"/>
        <v>236709.94</v>
      </c>
      <c r="M105" s="16">
        <f t="shared" si="12"/>
        <v>236709.94</v>
      </c>
      <c r="N105" s="16">
        <f t="shared" si="13"/>
        <v>0</v>
      </c>
      <c r="O105" s="16">
        <f t="shared" si="14"/>
        <v>38994.100000000006</v>
      </c>
      <c r="P105" s="16">
        <f t="shared" si="15"/>
        <v>38994.100000000006</v>
      </c>
      <c r="Q105" s="37">
        <f t="shared" si="16"/>
        <v>83.526631792479861</v>
      </c>
    </row>
    <row r="106" spans="1:17" s="11" customFormat="1" ht="15.6">
      <c r="A106" s="12">
        <v>0</v>
      </c>
      <c r="B106" s="13" t="s">
        <v>27</v>
      </c>
      <c r="C106" s="14" t="s">
        <v>28</v>
      </c>
      <c r="D106" s="15">
        <v>0</v>
      </c>
      <c r="E106" s="15">
        <v>236709.94</v>
      </c>
      <c r="F106" s="15">
        <v>236709.94</v>
      </c>
      <c r="G106" s="15">
        <v>0</v>
      </c>
      <c r="H106" s="15">
        <v>0</v>
      </c>
      <c r="I106" s="15">
        <v>197715.84</v>
      </c>
      <c r="J106" s="15">
        <v>0</v>
      </c>
      <c r="K106" s="15">
        <v>0</v>
      </c>
      <c r="L106" s="16">
        <f t="shared" si="11"/>
        <v>236709.94</v>
      </c>
      <c r="M106" s="16">
        <f t="shared" si="12"/>
        <v>236709.94</v>
      </c>
      <c r="N106" s="16">
        <f t="shared" si="13"/>
        <v>0</v>
      </c>
      <c r="O106" s="16">
        <f t="shared" si="14"/>
        <v>38994.100000000006</v>
      </c>
      <c r="P106" s="16">
        <f t="shared" si="15"/>
        <v>38994.100000000006</v>
      </c>
      <c r="Q106" s="37">
        <f t="shared" si="16"/>
        <v>83.526631792479861</v>
      </c>
    </row>
    <row r="107" spans="1:17" s="11" customFormat="1" ht="15.6">
      <c r="A107" s="12">
        <v>0</v>
      </c>
      <c r="B107" s="13" t="s">
        <v>29</v>
      </c>
      <c r="C107" s="14" t="s">
        <v>30</v>
      </c>
      <c r="D107" s="15">
        <v>0</v>
      </c>
      <c r="E107" s="15">
        <v>45824.3</v>
      </c>
      <c r="F107" s="15">
        <v>45824.3</v>
      </c>
      <c r="G107" s="15">
        <v>0</v>
      </c>
      <c r="H107" s="15">
        <v>0</v>
      </c>
      <c r="I107" s="15">
        <v>38305.46</v>
      </c>
      <c r="J107" s="15">
        <v>0</v>
      </c>
      <c r="K107" s="15">
        <v>0</v>
      </c>
      <c r="L107" s="16">
        <f t="shared" si="11"/>
        <v>45824.3</v>
      </c>
      <c r="M107" s="16">
        <f t="shared" si="12"/>
        <v>45824.3</v>
      </c>
      <c r="N107" s="16">
        <f t="shared" si="13"/>
        <v>0</v>
      </c>
      <c r="O107" s="16">
        <f t="shared" si="14"/>
        <v>7518.8400000000038</v>
      </c>
      <c r="P107" s="16">
        <f t="shared" si="15"/>
        <v>7518.8400000000038</v>
      </c>
      <c r="Q107" s="37">
        <f t="shared" si="16"/>
        <v>83.59202431897485</v>
      </c>
    </row>
    <row r="108" spans="1:17" s="11" customFormat="1" ht="15.6">
      <c r="A108" s="12">
        <v>3</v>
      </c>
      <c r="B108" s="13" t="s">
        <v>31</v>
      </c>
      <c r="C108" s="14" t="s">
        <v>32</v>
      </c>
      <c r="D108" s="15">
        <v>2634500</v>
      </c>
      <c r="E108" s="15">
        <f t="shared" ref="E108:F108" si="22">E109+E110+E111</f>
        <v>3804000</v>
      </c>
      <c r="F108" s="15">
        <f t="shared" si="22"/>
        <v>2484000</v>
      </c>
      <c r="G108" s="15">
        <v>2425240.15</v>
      </c>
      <c r="H108" s="15">
        <v>0</v>
      </c>
      <c r="I108" s="15">
        <v>2111572.65</v>
      </c>
      <c r="J108" s="15">
        <v>313667.5</v>
      </c>
      <c r="K108" s="15">
        <v>0</v>
      </c>
      <c r="L108" s="16">
        <f t="shared" si="11"/>
        <v>58759.850000000093</v>
      </c>
      <c r="M108" s="16">
        <f t="shared" si="12"/>
        <v>1378759.85</v>
      </c>
      <c r="N108" s="16">
        <f t="shared" si="13"/>
        <v>97.634466586151376</v>
      </c>
      <c r="O108" s="16">
        <f t="shared" si="14"/>
        <v>1692427.35</v>
      </c>
      <c r="P108" s="16">
        <f t="shared" si="15"/>
        <v>372427.35000000009</v>
      </c>
      <c r="Q108" s="37">
        <f t="shared" si="16"/>
        <v>85.006950483091785</v>
      </c>
    </row>
    <row r="109" spans="1:17" s="11" customFormat="1" ht="15.6">
      <c r="A109" s="12">
        <v>0</v>
      </c>
      <c r="B109" s="13" t="s">
        <v>33</v>
      </c>
      <c r="C109" s="14" t="s">
        <v>34</v>
      </c>
      <c r="D109" s="15">
        <v>194500</v>
      </c>
      <c r="E109" s="15">
        <v>654000</v>
      </c>
      <c r="F109" s="15">
        <v>394500</v>
      </c>
      <c r="G109" s="15">
        <v>389648.1</v>
      </c>
      <c r="H109" s="15">
        <v>0</v>
      </c>
      <c r="I109" s="15">
        <v>389648.1</v>
      </c>
      <c r="J109" s="15">
        <v>0</v>
      </c>
      <c r="K109" s="15">
        <v>0</v>
      </c>
      <c r="L109" s="16">
        <f t="shared" si="11"/>
        <v>4851.9000000000233</v>
      </c>
      <c r="M109" s="16">
        <f t="shared" si="12"/>
        <v>264351.90000000002</v>
      </c>
      <c r="N109" s="16">
        <f t="shared" si="13"/>
        <v>98.77011406844106</v>
      </c>
      <c r="O109" s="16">
        <f t="shared" si="14"/>
        <v>264351.90000000002</v>
      </c>
      <c r="P109" s="16">
        <f t="shared" si="15"/>
        <v>4851.9000000000233</v>
      </c>
      <c r="Q109" s="37">
        <f t="shared" si="16"/>
        <v>98.77011406844106</v>
      </c>
    </row>
    <row r="110" spans="1:17" s="11" customFormat="1" ht="15.6">
      <c r="A110" s="12">
        <v>0</v>
      </c>
      <c r="B110" s="13" t="s">
        <v>35</v>
      </c>
      <c r="C110" s="14" t="s">
        <v>36</v>
      </c>
      <c r="D110" s="15">
        <v>1240000</v>
      </c>
      <c r="E110" s="15">
        <v>1050000</v>
      </c>
      <c r="F110" s="15">
        <v>1000000</v>
      </c>
      <c r="G110" s="15">
        <v>998504.17</v>
      </c>
      <c r="H110" s="15">
        <v>0</v>
      </c>
      <c r="I110" s="15">
        <v>685454.01</v>
      </c>
      <c r="J110" s="15">
        <v>313050.15999999997</v>
      </c>
      <c r="K110" s="15">
        <v>0</v>
      </c>
      <c r="L110" s="16">
        <f t="shared" si="11"/>
        <v>1495.8299999999581</v>
      </c>
      <c r="M110" s="16">
        <f t="shared" si="12"/>
        <v>51495.829999999958</v>
      </c>
      <c r="N110" s="16">
        <f t="shared" si="13"/>
        <v>99.850417000000007</v>
      </c>
      <c r="O110" s="16">
        <f t="shared" si="14"/>
        <v>364545.99</v>
      </c>
      <c r="P110" s="16">
        <f t="shared" si="15"/>
        <v>314545.99</v>
      </c>
      <c r="Q110" s="37">
        <f t="shared" si="16"/>
        <v>68.545401000000012</v>
      </c>
    </row>
    <row r="111" spans="1:17" s="11" customFormat="1" ht="15.6">
      <c r="A111" s="12">
        <v>3</v>
      </c>
      <c r="B111" s="13" t="s">
        <v>39</v>
      </c>
      <c r="C111" s="14" t="s">
        <v>40</v>
      </c>
      <c r="D111" s="15">
        <v>1200000</v>
      </c>
      <c r="E111" s="15">
        <v>2100000</v>
      </c>
      <c r="F111" s="15">
        <v>1089500</v>
      </c>
      <c r="G111" s="15">
        <v>1037087.88</v>
      </c>
      <c r="H111" s="15">
        <v>0</v>
      </c>
      <c r="I111" s="15">
        <v>1036470.54</v>
      </c>
      <c r="J111" s="15">
        <v>617.34</v>
      </c>
      <c r="K111" s="15">
        <v>0</v>
      </c>
      <c r="L111" s="16">
        <f t="shared" si="11"/>
        <v>52412.119999999995</v>
      </c>
      <c r="M111" s="16">
        <f t="shared" si="12"/>
        <v>1062912.1200000001</v>
      </c>
      <c r="N111" s="16">
        <f t="shared" si="13"/>
        <v>95.189341899954101</v>
      </c>
      <c r="O111" s="16">
        <f t="shared" si="14"/>
        <v>1063529.46</v>
      </c>
      <c r="P111" s="16">
        <f t="shared" si="15"/>
        <v>53029.459999999963</v>
      </c>
      <c r="Q111" s="37">
        <f t="shared" si="16"/>
        <v>95.132679210647083</v>
      </c>
    </row>
    <row r="112" spans="1:17" s="11" customFormat="1" ht="15.6">
      <c r="A112" s="12">
        <v>0</v>
      </c>
      <c r="B112" s="13" t="s">
        <v>45</v>
      </c>
      <c r="C112" s="14" t="s">
        <v>46</v>
      </c>
      <c r="D112" s="15">
        <v>1200000</v>
      </c>
      <c r="E112" s="15">
        <v>2100000</v>
      </c>
      <c r="F112" s="15">
        <v>1089500</v>
      </c>
      <c r="G112" s="15">
        <v>1037087.88</v>
      </c>
      <c r="H112" s="15">
        <v>0</v>
      </c>
      <c r="I112" s="15">
        <v>1036470.54</v>
      </c>
      <c r="J112" s="15">
        <v>617.34</v>
      </c>
      <c r="K112" s="15">
        <v>0</v>
      </c>
      <c r="L112" s="16">
        <f t="shared" si="11"/>
        <v>52412.119999999995</v>
      </c>
      <c r="M112" s="16">
        <f t="shared" si="12"/>
        <v>1062912.1200000001</v>
      </c>
      <c r="N112" s="16">
        <f t="shared" si="13"/>
        <v>95.189341899954101</v>
      </c>
      <c r="O112" s="16">
        <f t="shared" si="14"/>
        <v>1063529.46</v>
      </c>
      <c r="P112" s="16">
        <f t="shared" si="15"/>
        <v>53029.459999999963</v>
      </c>
      <c r="Q112" s="37">
        <f t="shared" si="16"/>
        <v>95.132679210647083</v>
      </c>
    </row>
    <row r="113" spans="1:17" s="11" customFormat="1" ht="22.2" customHeight="1">
      <c r="A113" s="12">
        <v>1</v>
      </c>
      <c r="B113" s="13" t="s">
        <v>120</v>
      </c>
      <c r="C113" s="14" t="s">
        <v>121</v>
      </c>
      <c r="D113" s="15">
        <v>3071100</v>
      </c>
      <c r="E113" s="15">
        <v>3871100</v>
      </c>
      <c r="F113" s="15">
        <v>3142100</v>
      </c>
      <c r="G113" s="15">
        <v>3142062.0800000001</v>
      </c>
      <c r="H113" s="15">
        <v>0</v>
      </c>
      <c r="I113" s="15">
        <v>3142062.0800000001</v>
      </c>
      <c r="J113" s="15">
        <v>0</v>
      </c>
      <c r="K113" s="15">
        <v>0</v>
      </c>
      <c r="L113" s="16">
        <f t="shared" si="11"/>
        <v>37.919999999925494</v>
      </c>
      <c r="M113" s="16">
        <f t="shared" si="12"/>
        <v>729037.91999999993</v>
      </c>
      <c r="N113" s="16">
        <f t="shared" si="13"/>
        <v>99.998793163807647</v>
      </c>
      <c r="O113" s="16">
        <f t="shared" si="14"/>
        <v>729037.91999999993</v>
      </c>
      <c r="P113" s="16">
        <f t="shared" si="15"/>
        <v>37.919999999925494</v>
      </c>
      <c r="Q113" s="37">
        <f t="shared" si="16"/>
        <v>99.998793163807647</v>
      </c>
    </row>
    <row r="114" spans="1:17" s="11" customFormat="1" ht="31.2" hidden="1">
      <c r="A114" s="12">
        <v>2</v>
      </c>
      <c r="B114" s="13" t="s">
        <v>122</v>
      </c>
      <c r="C114" s="14" t="s">
        <v>123</v>
      </c>
      <c r="D114" s="15">
        <v>1066100</v>
      </c>
      <c r="E114" s="15">
        <v>1366100</v>
      </c>
      <c r="F114" s="15">
        <v>637100</v>
      </c>
      <c r="G114" s="15">
        <v>637062.07999999996</v>
      </c>
      <c r="H114" s="15">
        <v>0</v>
      </c>
      <c r="I114" s="15">
        <v>637062.07999999996</v>
      </c>
      <c r="J114" s="15">
        <v>0</v>
      </c>
      <c r="K114" s="15">
        <v>0</v>
      </c>
      <c r="L114" s="16">
        <f t="shared" si="11"/>
        <v>37.92000000004191</v>
      </c>
      <c r="M114" s="16">
        <f t="shared" si="12"/>
        <v>729037.92</v>
      </c>
      <c r="N114" s="16">
        <f t="shared" si="13"/>
        <v>99.994048030136554</v>
      </c>
      <c r="O114" s="16">
        <f t="shared" si="14"/>
        <v>729037.92</v>
      </c>
      <c r="P114" s="16">
        <f t="shared" si="15"/>
        <v>37.92000000004191</v>
      </c>
      <c r="Q114" s="37">
        <f t="shared" si="16"/>
        <v>99.994048030136554</v>
      </c>
    </row>
    <row r="115" spans="1:17" s="11" customFormat="1" ht="31.2" hidden="1">
      <c r="A115" s="12">
        <v>3</v>
      </c>
      <c r="B115" s="13" t="s">
        <v>124</v>
      </c>
      <c r="C115" s="14" t="s">
        <v>125</v>
      </c>
      <c r="D115" s="15">
        <v>1066100</v>
      </c>
      <c r="E115" s="15">
        <v>1366100</v>
      </c>
      <c r="F115" s="15">
        <v>637100</v>
      </c>
      <c r="G115" s="15">
        <v>637062.07999999996</v>
      </c>
      <c r="H115" s="15">
        <v>0</v>
      </c>
      <c r="I115" s="15">
        <v>637062.07999999996</v>
      </c>
      <c r="J115" s="15">
        <v>0</v>
      </c>
      <c r="K115" s="15">
        <v>0</v>
      </c>
      <c r="L115" s="16">
        <f t="shared" si="11"/>
        <v>37.92000000004191</v>
      </c>
      <c r="M115" s="16">
        <f t="shared" si="12"/>
        <v>729037.92</v>
      </c>
      <c r="N115" s="16">
        <f t="shared" si="13"/>
        <v>99.994048030136554</v>
      </c>
      <c r="O115" s="16">
        <f t="shared" si="14"/>
        <v>729037.92</v>
      </c>
      <c r="P115" s="16">
        <f t="shared" si="15"/>
        <v>37.92000000004191</v>
      </c>
      <c r="Q115" s="37">
        <f t="shared" si="16"/>
        <v>99.994048030136554</v>
      </c>
    </row>
    <row r="116" spans="1:17" s="11" customFormat="1" ht="46.8" hidden="1">
      <c r="A116" s="12">
        <v>3</v>
      </c>
      <c r="B116" s="13" t="s">
        <v>126</v>
      </c>
      <c r="C116" s="14" t="s">
        <v>127</v>
      </c>
      <c r="D116" s="15">
        <v>1066100</v>
      </c>
      <c r="E116" s="15">
        <v>1366100</v>
      </c>
      <c r="F116" s="15">
        <v>637100</v>
      </c>
      <c r="G116" s="15">
        <v>637062.07999999996</v>
      </c>
      <c r="H116" s="15">
        <v>0</v>
      </c>
      <c r="I116" s="15">
        <v>637062.07999999996</v>
      </c>
      <c r="J116" s="15">
        <v>0</v>
      </c>
      <c r="K116" s="15">
        <v>0</v>
      </c>
      <c r="L116" s="16">
        <f t="shared" si="11"/>
        <v>37.92000000004191</v>
      </c>
      <c r="M116" s="16">
        <f t="shared" si="12"/>
        <v>729037.92</v>
      </c>
      <c r="N116" s="16">
        <f t="shared" si="13"/>
        <v>99.994048030136554</v>
      </c>
      <c r="O116" s="16">
        <f t="shared" si="14"/>
        <v>729037.92</v>
      </c>
      <c r="P116" s="16">
        <f t="shared" si="15"/>
        <v>37.92000000004191</v>
      </c>
      <c r="Q116" s="37">
        <f t="shared" si="16"/>
        <v>99.994048030136554</v>
      </c>
    </row>
    <row r="117" spans="1:17" s="11" customFormat="1" ht="51" customHeight="1">
      <c r="A117" s="12">
        <v>1</v>
      </c>
      <c r="B117" s="13" t="s">
        <v>128</v>
      </c>
      <c r="C117" s="14" t="s">
        <v>127</v>
      </c>
      <c r="D117" s="15">
        <v>1066100</v>
      </c>
      <c r="E117" s="15">
        <v>1366100</v>
      </c>
      <c r="F117" s="15">
        <v>637100</v>
      </c>
      <c r="G117" s="15">
        <v>637062.07999999996</v>
      </c>
      <c r="H117" s="15">
        <v>0</v>
      </c>
      <c r="I117" s="15">
        <v>637062.07999999996</v>
      </c>
      <c r="J117" s="15">
        <v>0</v>
      </c>
      <c r="K117" s="15">
        <v>0</v>
      </c>
      <c r="L117" s="16">
        <f t="shared" si="11"/>
        <v>37.92000000004191</v>
      </c>
      <c r="M117" s="16">
        <f t="shared" si="12"/>
        <v>729037.92</v>
      </c>
      <c r="N117" s="16">
        <f t="shared" si="13"/>
        <v>99.994048030136554</v>
      </c>
      <c r="O117" s="16">
        <f t="shared" si="14"/>
        <v>729037.92</v>
      </c>
      <c r="P117" s="16">
        <f t="shared" si="15"/>
        <v>37.92000000004191</v>
      </c>
      <c r="Q117" s="37">
        <f t="shared" si="16"/>
        <v>99.994048030136554</v>
      </c>
    </row>
    <row r="118" spans="1:17" s="11" customFormat="1" ht="15.6">
      <c r="A118" s="12">
        <v>1</v>
      </c>
      <c r="B118" s="13" t="s">
        <v>21</v>
      </c>
      <c r="C118" s="14" t="s">
        <v>22</v>
      </c>
      <c r="D118" s="15">
        <v>1066100</v>
      </c>
      <c r="E118" s="15">
        <v>1366100</v>
      </c>
      <c r="F118" s="15">
        <v>637100</v>
      </c>
      <c r="G118" s="15">
        <v>637062.07999999996</v>
      </c>
      <c r="H118" s="15">
        <v>0</v>
      </c>
      <c r="I118" s="15">
        <v>637062.07999999996</v>
      </c>
      <c r="J118" s="15">
        <v>0</v>
      </c>
      <c r="K118" s="15">
        <v>0</v>
      </c>
      <c r="L118" s="16">
        <f t="shared" si="11"/>
        <v>37.92000000004191</v>
      </c>
      <c r="M118" s="16">
        <f t="shared" si="12"/>
        <v>729037.92</v>
      </c>
      <c r="N118" s="16">
        <f t="shared" si="13"/>
        <v>99.994048030136554</v>
      </c>
      <c r="O118" s="16">
        <f t="shared" si="14"/>
        <v>729037.92</v>
      </c>
      <c r="P118" s="16">
        <f t="shared" si="15"/>
        <v>37.92000000004191</v>
      </c>
      <c r="Q118" s="37">
        <f t="shared" si="16"/>
        <v>99.994048030136554</v>
      </c>
    </row>
    <row r="119" spans="1:17" s="11" customFormat="1" ht="15.6">
      <c r="A119" s="12">
        <v>3</v>
      </c>
      <c r="B119" s="13" t="s">
        <v>31</v>
      </c>
      <c r="C119" s="14" t="s">
        <v>32</v>
      </c>
      <c r="D119" s="15">
        <v>1066100</v>
      </c>
      <c r="E119" s="15">
        <v>1366100</v>
      </c>
      <c r="F119" s="15">
        <v>637100</v>
      </c>
      <c r="G119" s="15">
        <v>637062.07999999996</v>
      </c>
      <c r="H119" s="15">
        <v>0</v>
      </c>
      <c r="I119" s="15">
        <v>637062.07999999996</v>
      </c>
      <c r="J119" s="15">
        <v>0</v>
      </c>
      <c r="K119" s="15">
        <v>0</v>
      </c>
      <c r="L119" s="16">
        <f t="shared" si="11"/>
        <v>37.92000000004191</v>
      </c>
      <c r="M119" s="16">
        <f t="shared" si="12"/>
        <v>729037.92</v>
      </c>
      <c r="N119" s="16">
        <f t="shared" si="13"/>
        <v>99.994048030136554</v>
      </c>
      <c r="O119" s="16">
        <f t="shared" si="14"/>
        <v>729037.92</v>
      </c>
      <c r="P119" s="16">
        <f t="shared" si="15"/>
        <v>37.92000000004191</v>
      </c>
      <c r="Q119" s="37">
        <f t="shared" si="16"/>
        <v>99.994048030136554</v>
      </c>
    </row>
    <row r="120" spans="1:17" s="11" customFormat="1" ht="15.6">
      <c r="A120" s="12">
        <v>0</v>
      </c>
      <c r="B120" s="13" t="s">
        <v>33</v>
      </c>
      <c r="C120" s="14" t="s">
        <v>34</v>
      </c>
      <c r="D120" s="15">
        <v>0</v>
      </c>
      <c r="E120" s="15">
        <v>366100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6">
        <f t="shared" si="11"/>
        <v>0</v>
      </c>
      <c r="M120" s="16">
        <f t="shared" si="12"/>
        <v>366100</v>
      </c>
      <c r="N120" s="16">
        <f t="shared" si="13"/>
        <v>0</v>
      </c>
      <c r="O120" s="16">
        <f t="shared" si="14"/>
        <v>366100</v>
      </c>
      <c r="P120" s="16">
        <f t="shared" si="15"/>
        <v>0</v>
      </c>
      <c r="Q120" s="37">
        <f t="shared" si="16"/>
        <v>0</v>
      </c>
    </row>
    <row r="121" spans="1:17" s="11" customFormat="1" ht="15.6">
      <c r="A121" s="12">
        <v>0</v>
      </c>
      <c r="B121" s="13" t="s">
        <v>35</v>
      </c>
      <c r="C121" s="14" t="s">
        <v>36</v>
      </c>
      <c r="D121" s="15">
        <v>1066100</v>
      </c>
      <c r="E121" s="15">
        <v>1000000</v>
      </c>
      <c r="F121" s="15">
        <v>637100</v>
      </c>
      <c r="G121" s="15">
        <v>637062.07999999996</v>
      </c>
      <c r="H121" s="15">
        <v>0</v>
      </c>
      <c r="I121" s="15">
        <v>637062.07999999996</v>
      </c>
      <c r="J121" s="15">
        <v>0</v>
      </c>
      <c r="K121" s="15">
        <v>0</v>
      </c>
      <c r="L121" s="16">
        <f t="shared" si="11"/>
        <v>37.92000000004191</v>
      </c>
      <c r="M121" s="16">
        <f t="shared" si="12"/>
        <v>362937.92000000004</v>
      </c>
      <c r="N121" s="16">
        <f t="shared" si="13"/>
        <v>99.994048030136554</v>
      </c>
      <c r="O121" s="16">
        <f t="shared" si="14"/>
        <v>362937.92000000004</v>
      </c>
      <c r="P121" s="16">
        <f t="shared" si="15"/>
        <v>37.92000000004191</v>
      </c>
      <c r="Q121" s="37">
        <f t="shared" si="16"/>
        <v>99.994048030136554</v>
      </c>
    </row>
    <row r="122" spans="1:17" s="11" customFormat="1" ht="31.2" hidden="1">
      <c r="A122" s="12">
        <v>2</v>
      </c>
      <c r="B122" s="13" t="s">
        <v>129</v>
      </c>
      <c r="C122" s="14" t="s">
        <v>130</v>
      </c>
      <c r="D122" s="15">
        <v>2005000</v>
      </c>
      <c r="E122" s="15">
        <v>2505000</v>
      </c>
      <c r="F122" s="15">
        <v>2505000</v>
      </c>
      <c r="G122" s="15">
        <v>2505000</v>
      </c>
      <c r="H122" s="15">
        <v>0</v>
      </c>
      <c r="I122" s="15">
        <v>2505000</v>
      </c>
      <c r="J122" s="15">
        <v>0</v>
      </c>
      <c r="K122" s="15">
        <v>0</v>
      </c>
      <c r="L122" s="16">
        <f t="shared" si="11"/>
        <v>0</v>
      </c>
      <c r="M122" s="16">
        <f t="shared" si="12"/>
        <v>0</v>
      </c>
      <c r="N122" s="16">
        <f t="shared" si="13"/>
        <v>100</v>
      </c>
      <c r="O122" s="16">
        <f t="shared" si="14"/>
        <v>0</v>
      </c>
      <c r="P122" s="16">
        <f t="shared" si="15"/>
        <v>0</v>
      </c>
      <c r="Q122" s="37">
        <f t="shared" si="16"/>
        <v>100</v>
      </c>
    </row>
    <row r="123" spans="1:17" s="11" customFormat="1" ht="31.2" hidden="1">
      <c r="A123" s="12">
        <v>3</v>
      </c>
      <c r="B123" s="13" t="s">
        <v>131</v>
      </c>
      <c r="C123" s="14" t="s">
        <v>132</v>
      </c>
      <c r="D123" s="15">
        <v>2000000</v>
      </c>
      <c r="E123" s="15">
        <v>2500000</v>
      </c>
      <c r="F123" s="15">
        <v>2500000</v>
      </c>
      <c r="G123" s="15">
        <v>2500000</v>
      </c>
      <c r="H123" s="15">
        <v>0</v>
      </c>
      <c r="I123" s="15">
        <v>2500000</v>
      </c>
      <c r="J123" s="15">
        <v>0</v>
      </c>
      <c r="K123" s="15">
        <v>0</v>
      </c>
      <c r="L123" s="16">
        <f t="shared" si="11"/>
        <v>0</v>
      </c>
      <c r="M123" s="16">
        <f t="shared" si="12"/>
        <v>0</v>
      </c>
      <c r="N123" s="16">
        <f t="shared" si="13"/>
        <v>100</v>
      </c>
      <c r="O123" s="16">
        <f t="shared" si="14"/>
        <v>0</v>
      </c>
      <c r="P123" s="16">
        <f t="shared" si="15"/>
        <v>0</v>
      </c>
      <c r="Q123" s="37">
        <f t="shared" si="16"/>
        <v>100</v>
      </c>
    </row>
    <row r="124" spans="1:17" s="11" customFormat="1" ht="36.6" customHeight="1">
      <c r="A124" s="12">
        <v>2</v>
      </c>
      <c r="B124" s="13" t="s">
        <v>133</v>
      </c>
      <c r="C124" s="14" t="s">
        <v>132</v>
      </c>
      <c r="D124" s="15">
        <v>2000000</v>
      </c>
      <c r="E124" s="15">
        <v>2500000</v>
      </c>
      <c r="F124" s="15">
        <v>2500000</v>
      </c>
      <c r="G124" s="15">
        <v>2500000</v>
      </c>
      <c r="H124" s="15">
        <v>0</v>
      </c>
      <c r="I124" s="15">
        <v>2500000</v>
      </c>
      <c r="J124" s="15">
        <v>0</v>
      </c>
      <c r="K124" s="15">
        <v>0</v>
      </c>
      <c r="L124" s="16">
        <f t="shared" si="11"/>
        <v>0</v>
      </c>
      <c r="M124" s="16">
        <f t="shared" si="12"/>
        <v>0</v>
      </c>
      <c r="N124" s="16">
        <f t="shared" si="13"/>
        <v>100</v>
      </c>
      <c r="O124" s="16">
        <f t="shared" si="14"/>
        <v>0</v>
      </c>
      <c r="P124" s="16">
        <f t="shared" si="15"/>
        <v>0</v>
      </c>
      <c r="Q124" s="37">
        <f t="shared" si="16"/>
        <v>100</v>
      </c>
    </row>
    <row r="125" spans="1:17" s="11" customFormat="1" ht="15.6">
      <c r="A125" s="12">
        <v>1</v>
      </c>
      <c r="B125" s="13" t="s">
        <v>57</v>
      </c>
      <c r="C125" s="14" t="s">
        <v>58</v>
      </c>
      <c r="D125" s="15">
        <v>2000000</v>
      </c>
      <c r="E125" s="15">
        <v>2500000</v>
      </c>
      <c r="F125" s="15">
        <v>2500000</v>
      </c>
      <c r="G125" s="15">
        <v>2500000</v>
      </c>
      <c r="H125" s="15">
        <v>0</v>
      </c>
      <c r="I125" s="15">
        <v>2500000</v>
      </c>
      <c r="J125" s="15">
        <v>0</v>
      </c>
      <c r="K125" s="15">
        <v>0</v>
      </c>
      <c r="L125" s="16">
        <f t="shared" si="11"/>
        <v>0</v>
      </c>
      <c r="M125" s="16">
        <f t="shared" si="12"/>
        <v>0</v>
      </c>
      <c r="N125" s="16">
        <f t="shared" si="13"/>
        <v>100</v>
      </c>
      <c r="O125" s="16">
        <f t="shared" si="14"/>
        <v>0</v>
      </c>
      <c r="P125" s="16">
        <f t="shared" si="15"/>
        <v>0</v>
      </c>
      <c r="Q125" s="37">
        <f t="shared" si="16"/>
        <v>100</v>
      </c>
    </row>
    <row r="126" spans="1:17" s="11" customFormat="1" ht="15.6">
      <c r="A126" s="12">
        <v>2</v>
      </c>
      <c r="B126" s="13" t="s">
        <v>78</v>
      </c>
      <c r="C126" s="14" t="s">
        <v>79</v>
      </c>
      <c r="D126" s="15">
        <v>2000000</v>
      </c>
      <c r="E126" s="15">
        <v>2500000</v>
      </c>
      <c r="F126" s="15">
        <v>2500000</v>
      </c>
      <c r="G126" s="15">
        <v>2500000</v>
      </c>
      <c r="H126" s="15">
        <v>0</v>
      </c>
      <c r="I126" s="15">
        <v>2500000</v>
      </c>
      <c r="J126" s="15">
        <v>0</v>
      </c>
      <c r="K126" s="15">
        <v>0</v>
      </c>
      <c r="L126" s="16">
        <f t="shared" si="11"/>
        <v>0</v>
      </c>
      <c r="M126" s="16">
        <f t="shared" si="12"/>
        <v>0</v>
      </c>
      <c r="N126" s="16">
        <f t="shared" si="13"/>
        <v>100</v>
      </c>
      <c r="O126" s="16">
        <f t="shared" si="14"/>
        <v>0</v>
      </c>
      <c r="P126" s="16">
        <f t="shared" si="15"/>
        <v>0</v>
      </c>
      <c r="Q126" s="37">
        <f t="shared" si="16"/>
        <v>100</v>
      </c>
    </row>
    <row r="127" spans="1:17" s="11" customFormat="1" ht="31.2">
      <c r="A127" s="12">
        <v>0</v>
      </c>
      <c r="B127" s="13" t="s">
        <v>80</v>
      </c>
      <c r="C127" s="14" t="s">
        <v>81</v>
      </c>
      <c r="D127" s="15">
        <v>2000000</v>
      </c>
      <c r="E127" s="15">
        <v>2500000</v>
      </c>
      <c r="F127" s="15">
        <v>2500000</v>
      </c>
      <c r="G127" s="15">
        <v>2500000</v>
      </c>
      <c r="H127" s="15">
        <v>0</v>
      </c>
      <c r="I127" s="15">
        <v>2500000</v>
      </c>
      <c r="J127" s="15">
        <v>0</v>
      </c>
      <c r="K127" s="15">
        <v>0</v>
      </c>
      <c r="L127" s="16">
        <f t="shared" si="11"/>
        <v>0</v>
      </c>
      <c r="M127" s="16">
        <f t="shared" si="12"/>
        <v>0</v>
      </c>
      <c r="N127" s="16">
        <f t="shared" si="13"/>
        <v>100</v>
      </c>
      <c r="O127" s="16">
        <f t="shared" si="14"/>
        <v>0</v>
      </c>
      <c r="P127" s="16">
        <f t="shared" si="15"/>
        <v>0</v>
      </c>
      <c r="Q127" s="37">
        <f t="shared" si="16"/>
        <v>100</v>
      </c>
    </row>
    <row r="128" spans="1:17" s="11" customFormat="1" ht="31.2" hidden="1">
      <c r="A128" s="12">
        <v>3</v>
      </c>
      <c r="B128" s="13" t="s">
        <v>134</v>
      </c>
      <c r="C128" s="14" t="s">
        <v>135</v>
      </c>
      <c r="D128" s="15">
        <v>5000</v>
      </c>
      <c r="E128" s="15">
        <v>5000</v>
      </c>
      <c r="F128" s="15">
        <v>5000</v>
      </c>
      <c r="G128" s="15">
        <v>5000</v>
      </c>
      <c r="H128" s="15">
        <v>0</v>
      </c>
      <c r="I128" s="15">
        <v>5000</v>
      </c>
      <c r="J128" s="15">
        <v>0</v>
      </c>
      <c r="K128" s="15">
        <v>0</v>
      </c>
      <c r="L128" s="16">
        <f t="shared" si="11"/>
        <v>0</v>
      </c>
      <c r="M128" s="16">
        <f t="shared" si="12"/>
        <v>0</v>
      </c>
      <c r="N128" s="16">
        <f t="shared" si="13"/>
        <v>100</v>
      </c>
      <c r="O128" s="16">
        <f t="shared" si="14"/>
        <v>0</v>
      </c>
      <c r="P128" s="16">
        <f t="shared" si="15"/>
        <v>0</v>
      </c>
      <c r="Q128" s="37">
        <f t="shared" si="16"/>
        <v>100</v>
      </c>
    </row>
    <row r="129" spans="1:17" s="11" customFormat="1" ht="39" customHeight="1">
      <c r="A129" s="12">
        <v>2</v>
      </c>
      <c r="B129" s="13" t="s">
        <v>136</v>
      </c>
      <c r="C129" s="14" t="s">
        <v>135</v>
      </c>
      <c r="D129" s="15">
        <v>5000</v>
      </c>
      <c r="E129" s="15">
        <v>5000</v>
      </c>
      <c r="F129" s="15">
        <v>5000</v>
      </c>
      <c r="G129" s="15">
        <v>5000</v>
      </c>
      <c r="H129" s="15">
        <v>0</v>
      </c>
      <c r="I129" s="15">
        <v>5000</v>
      </c>
      <c r="J129" s="15">
        <v>0</v>
      </c>
      <c r="K129" s="15">
        <v>0</v>
      </c>
      <c r="L129" s="16">
        <f t="shared" si="11"/>
        <v>0</v>
      </c>
      <c r="M129" s="16">
        <f t="shared" si="12"/>
        <v>0</v>
      </c>
      <c r="N129" s="16">
        <f t="shared" si="13"/>
        <v>100</v>
      </c>
      <c r="O129" s="16">
        <f t="shared" si="14"/>
        <v>0</v>
      </c>
      <c r="P129" s="16">
        <f t="shared" si="15"/>
        <v>0</v>
      </c>
      <c r="Q129" s="37">
        <f t="shared" si="16"/>
        <v>100</v>
      </c>
    </row>
    <row r="130" spans="1:17" s="11" customFormat="1" ht="15.6">
      <c r="A130" s="12">
        <v>1</v>
      </c>
      <c r="B130" s="13" t="s">
        <v>21</v>
      </c>
      <c r="C130" s="14" t="s">
        <v>22</v>
      </c>
      <c r="D130" s="15">
        <v>5000</v>
      </c>
      <c r="E130" s="15">
        <v>5000</v>
      </c>
      <c r="F130" s="15">
        <v>5000</v>
      </c>
      <c r="G130" s="15">
        <v>5000</v>
      </c>
      <c r="H130" s="15">
        <v>0</v>
      </c>
      <c r="I130" s="15">
        <v>5000</v>
      </c>
      <c r="J130" s="15">
        <v>0</v>
      </c>
      <c r="K130" s="15">
        <v>0</v>
      </c>
      <c r="L130" s="16">
        <f t="shared" si="11"/>
        <v>0</v>
      </c>
      <c r="M130" s="16">
        <f t="shared" si="12"/>
        <v>0</v>
      </c>
      <c r="N130" s="16">
        <f t="shared" si="13"/>
        <v>100</v>
      </c>
      <c r="O130" s="16">
        <f t="shared" si="14"/>
        <v>0</v>
      </c>
      <c r="P130" s="16">
        <f t="shared" si="15"/>
        <v>0</v>
      </c>
      <c r="Q130" s="37">
        <f t="shared" si="16"/>
        <v>100</v>
      </c>
    </row>
    <row r="131" spans="1:17" s="11" customFormat="1" ht="15.6">
      <c r="A131" s="12">
        <v>0</v>
      </c>
      <c r="B131" s="13" t="s">
        <v>55</v>
      </c>
      <c r="C131" s="14" t="s">
        <v>56</v>
      </c>
      <c r="D131" s="15">
        <v>5000</v>
      </c>
      <c r="E131" s="15">
        <v>5000</v>
      </c>
      <c r="F131" s="15">
        <v>5000</v>
      </c>
      <c r="G131" s="15">
        <v>5000</v>
      </c>
      <c r="H131" s="15">
        <v>0</v>
      </c>
      <c r="I131" s="15">
        <v>5000</v>
      </c>
      <c r="J131" s="15">
        <v>0</v>
      </c>
      <c r="K131" s="15">
        <v>0</v>
      </c>
      <c r="L131" s="16">
        <f t="shared" si="11"/>
        <v>0</v>
      </c>
      <c r="M131" s="16">
        <f t="shared" si="12"/>
        <v>0</v>
      </c>
      <c r="N131" s="16">
        <f t="shared" si="13"/>
        <v>100</v>
      </c>
      <c r="O131" s="16">
        <f t="shared" si="14"/>
        <v>0</v>
      </c>
      <c r="P131" s="16">
        <f t="shared" si="15"/>
        <v>0</v>
      </c>
      <c r="Q131" s="37">
        <f t="shared" si="16"/>
        <v>100</v>
      </c>
    </row>
    <row r="132" spans="1:17" s="11" customFormat="1" ht="22.2" customHeight="1">
      <c r="A132" s="12">
        <v>1</v>
      </c>
      <c r="B132" s="13" t="s">
        <v>137</v>
      </c>
      <c r="C132" s="14" t="s">
        <v>138</v>
      </c>
      <c r="D132" s="15">
        <v>5670000</v>
      </c>
      <c r="E132" s="15">
        <v>6708891</v>
      </c>
      <c r="F132" s="15">
        <v>5170141</v>
      </c>
      <c r="G132" s="15">
        <v>1060105.5899999999</v>
      </c>
      <c r="H132" s="15">
        <v>0</v>
      </c>
      <c r="I132" s="15">
        <v>1060105.5899999999</v>
      </c>
      <c r="J132" s="15">
        <v>0</v>
      </c>
      <c r="K132" s="15">
        <v>0</v>
      </c>
      <c r="L132" s="16">
        <f t="shared" si="11"/>
        <v>4110035.41</v>
      </c>
      <c r="M132" s="16">
        <f t="shared" si="12"/>
        <v>5648785.4100000001</v>
      </c>
      <c r="N132" s="16">
        <f t="shared" si="13"/>
        <v>20.504384503246619</v>
      </c>
      <c r="O132" s="16">
        <f t="shared" si="14"/>
        <v>5648785.4100000001</v>
      </c>
      <c r="P132" s="16">
        <f t="shared" si="15"/>
        <v>4110035.41</v>
      </c>
      <c r="Q132" s="37">
        <f t="shared" si="16"/>
        <v>20.504384503246619</v>
      </c>
    </row>
    <row r="133" spans="1:17" s="11" customFormat="1" ht="31.2" hidden="1">
      <c r="A133" s="12">
        <v>2</v>
      </c>
      <c r="B133" s="13" t="s">
        <v>139</v>
      </c>
      <c r="C133" s="14" t="s">
        <v>140</v>
      </c>
      <c r="D133" s="15">
        <v>195000</v>
      </c>
      <c r="E133" s="15">
        <v>195000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6">
        <f t="shared" si="11"/>
        <v>0</v>
      </c>
      <c r="M133" s="16">
        <f t="shared" si="12"/>
        <v>195000</v>
      </c>
      <c r="N133" s="16">
        <f t="shared" si="13"/>
        <v>0</v>
      </c>
      <c r="O133" s="16">
        <f t="shared" si="14"/>
        <v>195000</v>
      </c>
      <c r="P133" s="16">
        <f t="shared" si="15"/>
        <v>0</v>
      </c>
      <c r="Q133" s="37">
        <f t="shared" si="16"/>
        <v>0</v>
      </c>
    </row>
    <row r="134" spans="1:17" s="11" customFormat="1" ht="31.2" hidden="1" customHeight="1">
      <c r="A134" s="12">
        <v>3</v>
      </c>
      <c r="B134" s="13" t="s">
        <v>141</v>
      </c>
      <c r="C134" s="14" t="s">
        <v>142</v>
      </c>
      <c r="D134" s="15">
        <v>195000</v>
      </c>
      <c r="E134" s="15">
        <v>195000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6">
        <f t="shared" si="11"/>
        <v>0</v>
      </c>
      <c r="M134" s="16">
        <f t="shared" si="12"/>
        <v>195000</v>
      </c>
      <c r="N134" s="16">
        <f t="shared" si="13"/>
        <v>0</v>
      </c>
      <c r="O134" s="16">
        <f t="shared" si="14"/>
        <v>195000</v>
      </c>
      <c r="P134" s="16">
        <f t="shared" si="15"/>
        <v>0</v>
      </c>
      <c r="Q134" s="37">
        <f t="shared" si="16"/>
        <v>0</v>
      </c>
    </row>
    <row r="135" spans="1:17" s="11" customFormat="1" ht="55.2" customHeight="1">
      <c r="A135" s="12">
        <v>2</v>
      </c>
      <c r="B135" s="13" t="s">
        <v>143</v>
      </c>
      <c r="C135" s="14" t="s">
        <v>142</v>
      </c>
      <c r="D135" s="15">
        <v>195000</v>
      </c>
      <c r="E135" s="15">
        <v>195000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6">
        <f t="shared" si="11"/>
        <v>0</v>
      </c>
      <c r="M135" s="16">
        <f t="shared" si="12"/>
        <v>195000</v>
      </c>
      <c r="N135" s="16">
        <f t="shared" si="13"/>
        <v>0</v>
      </c>
      <c r="O135" s="16">
        <f t="shared" si="14"/>
        <v>195000</v>
      </c>
      <c r="P135" s="16">
        <f t="shared" si="15"/>
        <v>0</v>
      </c>
      <c r="Q135" s="37">
        <f t="shared" si="16"/>
        <v>0</v>
      </c>
    </row>
    <row r="136" spans="1:17" s="11" customFormat="1" ht="15.6">
      <c r="A136" s="12">
        <v>1</v>
      </c>
      <c r="B136" s="13" t="s">
        <v>21</v>
      </c>
      <c r="C136" s="14" t="s">
        <v>22</v>
      </c>
      <c r="D136" s="15">
        <v>195000</v>
      </c>
      <c r="E136" s="15">
        <v>195000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6">
        <f t="shared" si="11"/>
        <v>0</v>
      </c>
      <c r="M136" s="16">
        <f t="shared" si="12"/>
        <v>195000</v>
      </c>
      <c r="N136" s="16">
        <f t="shared" si="13"/>
        <v>0</v>
      </c>
      <c r="O136" s="16">
        <f t="shared" si="14"/>
        <v>195000</v>
      </c>
      <c r="P136" s="16">
        <f t="shared" si="15"/>
        <v>0</v>
      </c>
      <c r="Q136" s="37">
        <f t="shared" si="16"/>
        <v>0</v>
      </c>
    </row>
    <row r="137" spans="1:17" s="11" customFormat="1" ht="15.6">
      <c r="A137" s="12">
        <v>3</v>
      </c>
      <c r="B137" s="13" t="s">
        <v>31</v>
      </c>
      <c r="C137" s="14" t="s">
        <v>32</v>
      </c>
      <c r="D137" s="15">
        <v>195000</v>
      </c>
      <c r="E137" s="15">
        <v>195000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6">
        <f t="shared" si="11"/>
        <v>0</v>
      </c>
      <c r="M137" s="16">
        <f t="shared" si="12"/>
        <v>195000</v>
      </c>
      <c r="N137" s="16">
        <f t="shared" si="13"/>
        <v>0</v>
      </c>
      <c r="O137" s="16">
        <f t="shared" si="14"/>
        <v>195000</v>
      </c>
      <c r="P137" s="16">
        <f t="shared" si="15"/>
        <v>0</v>
      </c>
      <c r="Q137" s="37">
        <f t="shared" si="16"/>
        <v>0</v>
      </c>
    </row>
    <row r="138" spans="1:17" s="11" customFormat="1" ht="15.6">
      <c r="A138" s="12">
        <v>0</v>
      </c>
      <c r="B138" s="13" t="s">
        <v>33</v>
      </c>
      <c r="C138" s="14" t="s">
        <v>34</v>
      </c>
      <c r="D138" s="15">
        <v>195000</v>
      </c>
      <c r="E138" s="15">
        <v>195000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6">
        <f t="shared" ref="L138:L201" si="23">F138-G138</f>
        <v>0</v>
      </c>
      <c r="M138" s="16">
        <f t="shared" ref="M138:M201" si="24">E138-G138</f>
        <v>195000</v>
      </c>
      <c r="N138" s="16">
        <f t="shared" ref="N138:N201" si="25">IF(F138=0,0,(G138/F138)*100)</f>
        <v>0</v>
      </c>
      <c r="O138" s="16">
        <f t="shared" ref="O138:O201" si="26">E138-I138</f>
        <v>195000</v>
      </c>
      <c r="P138" s="16">
        <f t="shared" ref="P138:P201" si="27">F138-I138</f>
        <v>0</v>
      </c>
      <c r="Q138" s="37">
        <f t="shared" ref="Q138:Q201" si="28">IF(F138=0,0,(I138/F138)*100)</f>
        <v>0</v>
      </c>
    </row>
    <row r="139" spans="1:17" s="11" customFormat="1" ht="15.6" hidden="1" customHeight="1">
      <c r="A139" s="12">
        <v>2</v>
      </c>
      <c r="B139" s="13" t="s">
        <v>144</v>
      </c>
      <c r="C139" s="14" t="s">
        <v>145</v>
      </c>
      <c r="D139" s="15">
        <v>5475000</v>
      </c>
      <c r="E139" s="15">
        <v>6513891</v>
      </c>
      <c r="F139" s="15">
        <v>5170141</v>
      </c>
      <c r="G139" s="15">
        <v>1060105.5899999999</v>
      </c>
      <c r="H139" s="15">
        <v>0</v>
      </c>
      <c r="I139" s="15">
        <v>1060105.5899999999</v>
      </c>
      <c r="J139" s="15">
        <v>0</v>
      </c>
      <c r="K139" s="15">
        <v>0</v>
      </c>
      <c r="L139" s="16">
        <f t="shared" si="23"/>
        <v>4110035.41</v>
      </c>
      <c r="M139" s="16">
        <f t="shared" si="24"/>
        <v>5453785.4100000001</v>
      </c>
      <c r="N139" s="16">
        <f t="shared" si="25"/>
        <v>20.504384503246619</v>
      </c>
      <c r="O139" s="16">
        <f t="shared" si="26"/>
        <v>5453785.4100000001</v>
      </c>
      <c r="P139" s="16">
        <f t="shared" si="27"/>
        <v>4110035.41</v>
      </c>
      <c r="Q139" s="37">
        <f t="shared" si="28"/>
        <v>20.504384503246619</v>
      </c>
    </row>
    <row r="140" spans="1:17" s="11" customFormat="1" ht="31.2" hidden="1">
      <c r="A140" s="12">
        <v>3</v>
      </c>
      <c r="B140" s="13" t="s">
        <v>146</v>
      </c>
      <c r="C140" s="14" t="s">
        <v>147</v>
      </c>
      <c r="D140" s="15">
        <v>5475000</v>
      </c>
      <c r="E140" s="15">
        <v>6513891</v>
      </c>
      <c r="F140" s="15">
        <v>5170141</v>
      </c>
      <c r="G140" s="15">
        <v>1060105.5899999999</v>
      </c>
      <c r="H140" s="15">
        <v>0</v>
      </c>
      <c r="I140" s="15">
        <v>1060105.5899999999</v>
      </c>
      <c r="J140" s="15">
        <v>0</v>
      </c>
      <c r="K140" s="15">
        <v>0</v>
      </c>
      <c r="L140" s="16">
        <f t="shared" si="23"/>
        <v>4110035.41</v>
      </c>
      <c r="M140" s="16">
        <f t="shared" si="24"/>
        <v>5453785.4100000001</v>
      </c>
      <c r="N140" s="16">
        <f t="shared" si="25"/>
        <v>20.504384503246619</v>
      </c>
      <c r="O140" s="16">
        <f t="shared" si="26"/>
        <v>5453785.4100000001</v>
      </c>
      <c r="P140" s="16">
        <f t="shared" si="27"/>
        <v>4110035.41</v>
      </c>
      <c r="Q140" s="37">
        <f t="shared" si="28"/>
        <v>20.504384503246619</v>
      </c>
    </row>
    <row r="141" spans="1:17" s="11" customFormat="1" ht="35.4" customHeight="1">
      <c r="A141" s="12">
        <v>2</v>
      </c>
      <c r="B141" s="13" t="s">
        <v>148</v>
      </c>
      <c r="C141" s="14" t="s">
        <v>147</v>
      </c>
      <c r="D141" s="15">
        <v>5475000</v>
      </c>
      <c r="E141" s="15">
        <v>6513891</v>
      </c>
      <c r="F141" s="15">
        <v>5170141</v>
      </c>
      <c r="G141" s="15">
        <v>1060105.5899999999</v>
      </c>
      <c r="H141" s="15">
        <v>0</v>
      </c>
      <c r="I141" s="15">
        <v>1060105.5899999999</v>
      </c>
      <c r="J141" s="15">
        <v>0</v>
      </c>
      <c r="K141" s="15">
        <v>0</v>
      </c>
      <c r="L141" s="16">
        <f t="shared" si="23"/>
        <v>4110035.41</v>
      </c>
      <c r="M141" s="16">
        <f t="shared" si="24"/>
        <v>5453785.4100000001</v>
      </c>
      <c r="N141" s="16">
        <f t="shared" si="25"/>
        <v>20.504384503246619</v>
      </c>
      <c r="O141" s="16">
        <f t="shared" si="26"/>
        <v>5453785.4100000001</v>
      </c>
      <c r="P141" s="16">
        <f t="shared" si="27"/>
        <v>4110035.41</v>
      </c>
      <c r="Q141" s="37">
        <f t="shared" si="28"/>
        <v>20.504384503246619</v>
      </c>
    </row>
    <row r="142" spans="1:17" s="11" customFormat="1" ht="15.6">
      <c r="A142" s="12">
        <v>1</v>
      </c>
      <c r="B142" s="13" t="s">
        <v>21</v>
      </c>
      <c r="C142" s="14" t="s">
        <v>22</v>
      </c>
      <c r="D142" s="15">
        <v>377000</v>
      </c>
      <c r="E142" s="15">
        <v>863691</v>
      </c>
      <c r="F142" s="15">
        <v>863691</v>
      </c>
      <c r="G142" s="15">
        <v>507909.99</v>
      </c>
      <c r="H142" s="15">
        <v>0</v>
      </c>
      <c r="I142" s="15">
        <v>507909.99</v>
      </c>
      <c r="J142" s="15">
        <v>0</v>
      </c>
      <c r="K142" s="15">
        <v>0</v>
      </c>
      <c r="L142" s="16">
        <f t="shared" si="23"/>
        <v>355781.01</v>
      </c>
      <c r="M142" s="16">
        <f t="shared" si="24"/>
        <v>355781.01</v>
      </c>
      <c r="N142" s="16">
        <f t="shared" si="25"/>
        <v>58.806910110213032</v>
      </c>
      <c r="O142" s="16">
        <f t="shared" si="26"/>
        <v>355781.01</v>
      </c>
      <c r="P142" s="16">
        <f t="shared" si="27"/>
        <v>355781.01</v>
      </c>
      <c r="Q142" s="37">
        <f t="shared" si="28"/>
        <v>58.806910110213032</v>
      </c>
    </row>
    <row r="143" spans="1:17" s="11" customFormat="1" ht="15.6">
      <c r="A143" s="12">
        <v>3</v>
      </c>
      <c r="B143" s="13" t="s">
        <v>31</v>
      </c>
      <c r="C143" s="14" t="s">
        <v>32</v>
      </c>
      <c r="D143" s="15">
        <v>377000</v>
      </c>
      <c r="E143" s="15">
        <v>863691</v>
      </c>
      <c r="F143" s="15">
        <v>863691</v>
      </c>
      <c r="G143" s="15">
        <v>507909.99</v>
      </c>
      <c r="H143" s="15">
        <v>0</v>
      </c>
      <c r="I143" s="15">
        <v>507909.99</v>
      </c>
      <c r="J143" s="15">
        <v>0</v>
      </c>
      <c r="K143" s="15">
        <v>0</v>
      </c>
      <c r="L143" s="16">
        <f t="shared" si="23"/>
        <v>355781.01</v>
      </c>
      <c r="M143" s="16">
        <f t="shared" si="24"/>
        <v>355781.01</v>
      </c>
      <c r="N143" s="16">
        <f t="shared" si="25"/>
        <v>58.806910110213032</v>
      </c>
      <c r="O143" s="16">
        <f t="shared" si="26"/>
        <v>355781.01</v>
      </c>
      <c r="P143" s="16">
        <f t="shared" si="27"/>
        <v>355781.01</v>
      </c>
      <c r="Q143" s="37">
        <f t="shared" si="28"/>
        <v>58.806910110213032</v>
      </c>
    </row>
    <row r="144" spans="1:17" s="11" customFormat="1" ht="15.6">
      <c r="A144" s="12">
        <v>0</v>
      </c>
      <c r="B144" s="13" t="s">
        <v>33</v>
      </c>
      <c r="C144" s="14" t="s">
        <v>34</v>
      </c>
      <c r="D144" s="15">
        <v>0</v>
      </c>
      <c r="E144" s="15">
        <v>436691</v>
      </c>
      <c r="F144" s="15">
        <v>436691</v>
      </c>
      <c r="G144" s="15">
        <v>428010</v>
      </c>
      <c r="H144" s="15">
        <v>0</v>
      </c>
      <c r="I144" s="15">
        <v>428010</v>
      </c>
      <c r="J144" s="15">
        <v>0</v>
      </c>
      <c r="K144" s="15">
        <v>0</v>
      </c>
      <c r="L144" s="16">
        <f t="shared" si="23"/>
        <v>8681</v>
      </c>
      <c r="M144" s="16">
        <f t="shared" si="24"/>
        <v>8681</v>
      </c>
      <c r="N144" s="16">
        <f t="shared" si="25"/>
        <v>98.012095509181549</v>
      </c>
      <c r="O144" s="16">
        <f t="shared" si="26"/>
        <v>8681</v>
      </c>
      <c r="P144" s="16">
        <f t="shared" si="27"/>
        <v>8681</v>
      </c>
      <c r="Q144" s="37">
        <f t="shared" si="28"/>
        <v>98.012095509181549</v>
      </c>
    </row>
    <row r="145" spans="1:17" s="11" customFormat="1" ht="15.6">
      <c r="A145" s="12">
        <v>0</v>
      </c>
      <c r="B145" s="13" t="s">
        <v>35</v>
      </c>
      <c r="C145" s="14" t="s">
        <v>36</v>
      </c>
      <c r="D145" s="15">
        <v>377000</v>
      </c>
      <c r="E145" s="15">
        <v>427000</v>
      </c>
      <c r="F145" s="15">
        <v>427000</v>
      </c>
      <c r="G145" s="15">
        <v>79899.990000000005</v>
      </c>
      <c r="H145" s="15">
        <v>0</v>
      </c>
      <c r="I145" s="15">
        <v>79899.990000000005</v>
      </c>
      <c r="J145" s="15">
        <v>0</v>
      </c>
      <c r="K145" s="15">
        <v>0</v>
      </c>
      <c r="L145" s="16">
        <f t="shared" si="23"/>
        <v>347100.01</v>
      </c>
      <c r="M145" s="16">
        <f t="shared" si="24"/>
        <v>347100.01</v>
      </c>
      <c r="N145" s="16">
        <f t="shared" si="25"/>
        <v>18.711941451990633</v>
      </c>
      <c r="O145" s="16">
        <f t="shared" si="26"/>
        <v>347100.01</v>
      </c>
      <c r="P145" s="16">
        <f t="shared" si="27"/>
        <v>347100.01</v>
      </c>
      <c r="Q145" s="37">
        <f t="shared" si="28"/>
        <v>18.711941451990633</v>
      </c>
    </row>
    <row r="146" spans="1:17" s="11" customFormat="1" ht="15.6">
      <c r="A146" s="12">
        <v>1</v>
      </c>
      <c r="B146" s="13" t="s">
        <v>57</v>
      </c>
      <c r="C146" s="14" t="s">
        <v>58</v>
      </c>
      <c r="D146" s="15">
        <v>5098000</v>
      </c>
      <c r="E146" s="15">
        <v>5650200</v>
      </c>
      <c r="F146" s="15">
        <v>4306450</v>
      </c>
      <c r="G146" s="15">
        <v>552195.6</v>
      </c>
      <c r="H146" s="15">
        <v>0</v>
      </c>
      <c r="I146" s="15">
        <v>552195.6</v>
      </c>
      <c r="J146" s="15">
        <v>0</v>
      </c>
      <c r="K146" s="15">
        <v>0</v>
      </c>
      <c r="L146" s="16">
        <f t="shared" si="23"/>
        <v>3754254.4</v>
      </c>
      <c r="M146" s="16">
        <f t="shared" si="24"/>
        <v>5098004.4000000004</v>
      </c>
      <c r="N146" s="16">
        <f t="shared" si="25"/>
        <v>12.822524353005374</v>
      </c>
      <c r="O146" s="16">
        <f t="shared" si="26"/>
        <v>5098004.4000000004</v>
      </c>
      <c r="P146" s="16">
        <f t="shared" si="27"/>
        <v>3754254.4</v>
      </c>
      <c r="Q146" s="37">
        <f t="shared" si="28"/>
        <v>12.822524353005374</v>
      </c>
    </row>
    <row r="147" spans="1:17" s="11" customFormat="1" ht="15.6">
      <c r="A147" s="12">
        <v>2</v>
      </c>
      <c r="B147" s="13" t="s">
        <v>59</v>
      </c>
      <c r="C147" s="14" t="s">
        <v>60</v>
      </c>
      <c r="D147" s="15">
        <v>5098000</v>
      </c>
      <c r="E147" s="15">
        <v>5650200</v>
      </c>
      <c r="F147" s="15">
        <v>4306450</v>
      </c>
      <c r="G147" s="15">
        <v>552195.6</v>
      </c>
      <c r="H147" s="15">
        <v>0</v>
      </c>
      <c r="I147" s="15">
        <v>552195.6</v>
      </c>
      <c r="J147" s="15">
        <v>0</v>
      </c>
      <c r="K147" s="15">
        <v>0</v>
      </c>
      <c r="L147" s="16">
        <f t="shared" si="23"/>
        <v>3754254.4</v>
      </c>
      <c r="M147" s="16">
        <f t="shared" si="24"/>
        <v>5098004.4000000004</v>
      </c>
      <c r="N147" s="16">
        <f t="shared" si="25"/>
        <v>12.822524353005374</v>
      </c>
      <c r="O147" s="16">
        <f t="shared" si="26"/>
        <v>5098004.4000000004</v>
      </c>
      <c r="P147" s="16">
        <f t="shared" si="27"/>
        <v>3754254.4</v>
      </c>
      <c r="Q147" s="37">
        <f t="shared" si="28"/>
        <v>12.822524353005374</v>
      </c>
    </row>
    <row r="148" spans="1:17" s="11" customFormat="1" ht="31.2">
      <c r="A148" s="12">
        <v>0</v>
      </c>
      <c r="B148" s="13" t="s">
        <v>61</v>
      </c>
      <c r="C148" s="14" t="s">
        <v>62</v>
      </c>
      <c r="D148" s="15">
        <v>5098000</v>
      </c>
      <c r="E148" s="15">
        <v>5098000</v>
      </c>
      <c r="F148" s="15">
        <v>3754250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6">
        <f t="shared" si="23"/>
        <v>3754250</v>
      </c>
      <c r="M148" s="16">
        <f t="shared" si="24"/>
        <v>5098000</v>
      </c>
      <c r="N148" s="16">
        <f t="shared" si="25"/>
        <v>0</v>
      </c>
      <c r="O148" s="16">
        <f t="shared" si="26"/>
        <v>5098000</v>
      </c>
      <c r="P148" s="16">
        <f t="shared" si="27"/>
        <v>3754250</v>
      </c>
      <c r="Q148" s="37">
        <f t="shared" si="28"/>
        <v>0</v>
      </c>
    </row>
    <row r="149" spans="1:17" s="11" customFormat="1" ht="15.6">
      <c r="A149" s="12">
        <v>2</v>
      </c>
      <c r="B149" s="13" t="s">
        <v>63</v>
      </c>
      <c r="C149" s="14" t="s">
        <v>64</v>
      </c>
      <c r="D149" s="15">
        <v>0</v>
      </c>
      <c r="E149" s="15">
        <v>552200</v>
      </c>
      <c r="F149" s="15">
        <v>552200</v>
      </c>
      <c r="G149" s="15">
        <v>552195.6</v>
      </c>
      <c r="H149" s="15">
        <v>0</v>
      </c>
      <c r="I149" s="15">
        <v>552195.6</v>
      </c>
      <c r="J149" s="15">
        <v>0</v>
      </c>
      <c r="K149" s="15">
        <v>0</v>
      </c>
      <c r="L149" s="16">
        <f t="shared" si="23"/>
        <v>4.4000000000232831</v>
      </c>
      <c r="M149" s="16">
        <f t="shared" si="24"/>
        <v>4.4000000000232831</v>
      </c>
      <c r="N149" s="16">
        <f t="shared" si="25"/>
        <v>99.999203187250998</v>
      </c>
      <c r="O149" s="16">
        <f t="shared" si="26"/>
        <v>4.4000000000232831</v>
      </c>
      <c r="P149" s="16">
        <f t="shared" si="27"/>
        <v>4.4000000000232831</v>
      </c>
      <c r="Q149" s="37">
        <f t="shared" si="28"/>
        <v>99.999203187250998</v>
      </c>
    </row>
    <row r="150" spans="1:17" s="11" customFormat="1" ht="15.6">
      <c r="A150" s="12">
        <v>0</v>
      </c>
      <c r="B150" s="13" t="s">
        <v>65</v>
      </c>
      <c r="C150" s="14" t="s">
        <v>66</v>
      </c>
      <c r="D150" s="15">
        <v>0</v>
      </c>
      <c r="E150" s="15">
        <v>552200</v>
      </c>
      <c r="F150" s="15">
        <v>552200</v>
      </c>
      <c r="G150" s="15">
        <v>552195.6</v>
      </c>
      <c r="H150" s="15">
        <v>0</v>
      </c>
      <c r="I150" s="15">
        <v>552195.6</v>
      </c>
      <c r="J150" s="15">
        <v>0</v>
      </c>
      <c r="K150" s="15">
        <v>0</v>
      </c>
      <c r="L150" s="16">
        <f t="shared" si="23"/>
        <v>4.4000000000232831</v>
      </c>
      <c r="M150" s="16">
        <f t="shared" si="24"/>
        <v>4.4000000000232831</v>
      </c>
      <c r="N150" s="16">
        <f t="shared" si="25"/>
        <v>99.999203187250998</v>
      </c>
      <c r="O150" s="16">
        <f t="shared" si="26"/>
        <v>4.4000000000232831</v>
      </c>
      <c r="P150" s="16">
        <f t="shared" si="27"/>
        <v>4.4000000000232831</v>
      </c>
      <c r="Q150" s="37">
        <f t="shared" si="28"/>
        <v>99.999203187250998</v>
      </c>
    </row>
    <row r="151" spans="1:17" s="11" customFormat="1" ht="22.2" customHeight="1">
      <c r="A151" s="12">
        <v>1</v>
      </c>
      <c r="B151" s="13" t="s">
        <v>149</v>
      </c>
      <c r="C151" s="14" t="s">
        <v>150</v>
      </c>
      <c r="D151" s="15">
        <v>688900</v>
      </c>
      <c r="E151" s="15">
        <v>4598900</v>
      </c>
      <c r="F151" s="15">
        <v>4594600</v>
      </c>
      <c r="G151" s="15">
        <v>4582054.76</v>
      </c>
      <c r="H151" s="15">
        <v>0</v>
      </c>
      <c r="I151" s="15">
        <v>4582054.76</v>
      </c>
      <c r="J151" s="15">
        <v>0</v>
      </c>
      <c r="K151" s="15">
        <v>0</v>
      </c>
      <c r="L151" s="16">
        <f t="shared" si="23"/>
        <v>12545.240000000224</v>
      </c>
      <c r="M151" s="16">
        <f t="shared" si="24"/>
        <v>16845.240000000224</v>
      </c>
      <c r="N151" s="16">
        <f t="shared" si="25"/>
        <v>99.726956862403682</v>
      </c>
      <c r="O151" s="16">
        <f t="shared" si="26"/>
        <v>16845.240000000224</v>
      </c>
      <c r="P151" s="16">
        <f t="shared" si="27"/>
        <v>12545.240000000224</v>
      </c>
      <c r="Q151" s="37">
        <f t="shared" si="28"/>
        <v>99.726956862403682</v>
      </c>
    </row>
    <row r="152" spans="1:17" s="11" customFormat="1" ht="48.6" hidden="1" customHeight="1">
      <c r="A152" s="12">
        <v>2</v>
      </c>
      <c r="B152" s="13" t="s">
        <v>151</v>
      </c>
      <c r="C152" s="14" t="s">
        <v>152</v>
      </c>
      <c r="D152" s="15">
        <v>688900</v>
      </c>
      <c r="E152" s="15">
        <v>2948900</v>
      </c>
      <c r="F152" s="15">
        <v>2944600</v>
      </c>
      <c r="G152" s="15">
        <v>2932054.76</v>
      </c>
      <c r="H152" s="15">
        <v>0</v>
      </c>
      <c r="I152" s="15">
        <v>2932054.76</v>
      </c>
      <c r="J152" s="15">
        <v>0</v>
      </c>
      <c r="K152" s="15">
        <v>0</v>
      </c>
      <c r="L152" s="16">
        <f t="shared" si="23"/>
        <v>12545.240000000224</v>
      </c>
      <c r="M152" s="16">
        <f t="shared" si="24"/>
        <v>16845.240000000224</v>
      </c>
      <c r="N152" s="16">
        <f t="shared" si="25"/>
        <v>99.573957753175307</v>
      </c>
      <c r="O152" s="16">
        <f t="shared" si="26"/>
        <v>16845.240000000224</v>
      </c>
      <c r="P152" s="16">
        <f t="shared" si="27"/>
        <v>12545.240000000224</v>
      </c>
      <c r="Q152" s="37">
        <f t="shared" si="28"/>
        <v>99.573957753175307</v>
      </c>
    </row>
    <row r="153" spans="1:17" s="11" customFormat="1" ht="15.6" hidden="1">
      <c r="A153" s="12">
        <v>3</v>
      </c>
      <c r="B153" s="13" t="s">
        <v>153</v>
      </c>
      <c r="C153" s="14" t="s">
        <v>154</v>
      </c>
      <c r="D153" s="15">
        <v>688900</v>
      </c>
      <c r="E153" s="15">
        <v>2948900</v>
      </c>
      <c r="F153" s="15">
        <v>2944600</v>
      </c>
      <c r="G153" s="15">
        <v>2932054.76</v>
      </c>
      <c r="H153" s="15">
        <v>0</v>
      </c>
      <c r="I153" s="15">
        <v>2932054.76</v>
      </c>
      <c r="J153" s="15">
        <v>0</v>
      </c>
      <c r="K153" s="15">
        <v>0</v>
      </c>
      <c r="L153" s="16">
        <f t="shared" si="23"/>
        <v>12545.240000000224</v>
      </c>
      <c r="M153" s="16">
        <f t="shared" si="24"/>
        <v>16845.240000000224</v>
      </c>
      <c r="N153" s="16">
        <f t="shared" si="25"/>
        <v>99.573957753175307</v>
      </c>
      <c r="O153" s="16">
        <f t="shared" si="26"/>
        <v>16845.240000000224</v>
      </c>
      <c r="P153" s="16">
        <f t="shared" si="27"/>
        <v>12545.240000000224</v>
      </c>
      <c r="Q153" s="37">
        <f t="shared" si="28"/>
        <v>99.573957753175307</v>
      </c>
    </row>
    <row r="154" spans="1:17" s="11" customFormat="1" ht="22.2" customHeight="1">
      <c r="A154" s="12">
        <v>2</v>
      </c>
      <c r="B154" s="13" t="s">
        <v>155</v>
      </c>
      <c r="C154" s="14" t="s">
        <v>154</v>
      </c>
      <c r="D154" s="15">
        <v>688900</v>
      </c>
      <c r="E154" s="15">
        <v>2948900</v>
      </c>
      <c r="F154" s="15">
        <v>2944600</v>
      </c>
      <c r="G154" s="15">
        <v>2932054.76</v>
      </c>
      <c r="H154" s="15">
        <v>0</v>
      </c>
      <c r="I154" s="15">
        <v>2932054.76</v>
      </c>
      <c r="J154" s="15">
        <v>0</v>
      </c>
      <c r="K154" s="15">
        <v>0</v>
      </c>
      <c r="L154" s="16">
        <f t="shared" si="23"/>
        <v>12545.240000000224</v>
      </c>
      <c r="M154" s="16">
        <f t="shared" si="24"/>
        <v>16845.240000000224</v>
      </c>
      <c r="N154" s="16">
        <f t="shared" si="25"/>
        <v>99.573957753175307</v>
      </c>
      <c r="O154" s="16">
        <f t="shared" si="26"/>
        <v>16845.240000000224</v>
      </c>
      <c r="P154" s="16">
        <f t="shared" si="27"/>
        <v>12545.240000000224</v>
      </c>
      <c r="Q154" s="37">
        <f t="shared" si="28"/>
        <v>99.573957753175307</v>
      </c>
    </row>
    <row r="155" spans="1:17" s="11" customFormat="1" ht="15.6">
      <c r="A155" s="12">
        <v>1</v>
      </c>
      <c r="B155" s="13" t="s">
        <v>21</v>
      </c>
      <c r="C155" s="14" t="s">
        <v>22</v>
      </c>
      <c r="D155" s="15">
        <v>688900</v>
      </c>
      <c r="E155" s="15">
        <v>1494460</v>
      </c>
      <c r="F155" s="15">
        <v>1490160</v>
      </c>
      <c r="G155" s="15">
        <v>1477614.76</v>
      </c>
      <c r="H155" s="15">
        <v>0</v>
      </c>
      <c r="I155" s="15">
        <v>1477614.76</v>
      </c>
      <c r="J155" s="15">
        <v>0</v>
      </c>
      <c r="K155" s="15">
        <v>0</v>
      </c>
      <c r="L155" s="16">
        <f t="shared" si="23"/>
        <v>12545.239999999991</v>
      </c>
      <c r="M155" s="16">
        <f t="shared" si="24"/>
        <v>16845.239999999991</v>
      </c>
      <c r="N155" s="16">
        <f t="shared" si="25"/>
        <v>99.158127986256503</v>
      </c>
      <c r="O155" s="16">
        <f t="shared" si="26"/>
        <v>16845.239999999991</v>
      </c>
      <c r="P155" s="16">
        <f t="shared" si="27"/>
        <v>12545.239999999991</v>
      </c>
      <c r="Q155" s="37">
        <f t="shared" si="28"/>
        <v>99.158127986256503</v>
      </c>
    </row>
    <row r="156" spans="1:17" s="11" customFormat="1" ht="15.6">
      <c r="A156" s="12">
        <v>3</v>
      </c>
      <c r="B156" s="13" t="s">
        <v>74</v>
      </c>
      <c r="C156" s="14" t="s">
        <v>75</v>
      </c>
      <c r="D156" s="15">
        <v>688900</v>
      </c>
      <c r="E156" s="15">
        <v>1494460</v>
      </c>
      <c r="F156" s="15">
        <v>1490160</v>
      </c>
      <c r="G156" s="15">
        <v>1477614.76</v>
      </c>
      <c r="H156" s="15">
        <v>0</v>
      </c>
      <c r="I156" s="15">
        <v>1477614.76</v>
      </c>
      <c r="J156" s="15">
        <v>0</v>
      </c>
      <c r="K156" s="15">
        <v>0</v>
      </c>
      <c r="L156" s="16">
        <f t="shared" si="23"/>
        <v>12545.239999999991</v>
      </c>
      <c r="M156" s="16">
        <f t="shared" si="24"/>
        <v>16845.239999999991</v>
      </c>
      <c r="N156" s="16">
        <f t="shared" si="25"/>
        <v>99.158127986256503</v>
      </c>
      <c r="O156" s="16">
        <f t="shared" si="26"/>
        <v>16845.239999999991</v>
      </c>
      <c r="P156" s="16">
        <f t="shared" si="27"/>
        <v>12545.239999999991</v>
      </c>
      <c r="Q156" s="37">
        <f t="shared" si="28"/>
        <v>99.158127986256503</v>
      </c>
    </row>
    <row r="157" spans="1:17" s="11" customFormat="1" ht="31.2">
      <c r="A157" s="12">
        <v>0</v>
      </c>
      <c r="B157" s="13" t="s">
        <v>156</v>
      </c>
      <c r="C157" s="14" t="s">
        <v>157</v>
      </c>
      <c r="D157" s="15">
        <v>688900</v>
      </c>
      <c r="E157" s="15">
        <v>1494460</v>
      </c>
      <c r="F157" s="15">
        <v>1490160</v>
      </c>
      <c r="G157" s="15">
        <v>1477614.76</v>
      </c>
      <c r="H157" s="15">
        <v>0</v>
      </c>
      <c r="I157" s="15">
        <v>1477614.76</v>
      </c>
      <c r="J157" s="15">
        <v>0</v>
      </c>
      <c r="K157" s="15">
        <v>0</v>
      </c>
      <c r="L157" s="16">
        <f t="shared" si="23"/>
        <v>12545.239999999991</v>
      </c>
      <c r="M157" s="16">
        <f t="shared" si="24"/>
        <v>16845.239999999991</v>
      </c>
      <c r="N157" s="16">
        <f t="shared" si="25"/>
        <v>99.158127986256503</v>
      </c>
      <c r="O157" s="16">
        <f t="shared" si="26"/>
        <v>16845.239999999991</v>
      </c>
      <c r="P157" s="16">
        <f t="shared" si="27"/>
        <v>12545.239999999991</v>
      </c>
      <c r="Q157" s="37">
        <f t="shared" si="28"/>
        <v>99.158127986256503</v>
      </c>
    </row>
    <row r="158" spans="1:17" s="11" customFormat="1" ht="15.6">
      <c r="A158" s="12">
        <v>1</v>
      </c>
      <c r="B158" s="13" t="s">
        <v>57</v>
      </c>
      <c r="C158" s="14" t="s">
        <v>58</v>
      </c>
      <c r="D158" s="15">
        <v>0</v>
      </c>
      <c r="E158" s="15">
        <v>1454440</v>
      </c>
      <c r="F158" s="15">
        <v>1454440</v>
      </c>
      <c r="G158" s="15">
        <v>1454440</v>
      </c>
      <c r="H158" s="15">
        <v>0</v>
      </c>
      <c r="I158" s="15">
        <v>1454440</v>
      </c>
      <c r="J158" s="15">
        <v>0</v>
      </c>
      <c r="K158" s="15">
        <v>0</v>
      </c>
      <c r="L158" s="16">
        <f t="shared" si="23"/>
        <v>0</v>
      </c>
      <c r="M158" s="16">
        <f t="shared" si="24"/>
        <v>0</v>
      </c>
      <c r="N158" s="16">
        <f t="shared" si="25"/>
        <v>100</v>
      </c>
      <c r="O158" s="16">
        <f t="shared" si="26"/>
        <v>0</v>
      </c>
      <c r="P158" s="16">
        <f t="shared" si="27"/>
        <v>0</v>
      </c>
      <c r="Q158" s="37">
        <f t="shared" si="28"/>
        <v>100</v>
      </c>
    </row>
    <row r="159" spans="1:17" s="11" customFormat="1" ht="15.6">
      <c r="A159" s="12">
        <v>2</v>
      </c>
      <c r="B159" s="13" t="s">
        <v>78</v>
      </c>
      <c r="C159" s="14" t="s">
        <v>79</v>
      </c>
      <c r="D159" s="15">
        <v>0</v>
      </c>
      <c r="E159" s="15">
        <v>1454440</v>
      </c>
      <c r="F159" s="15">
        <v>1454440</v>
      </c>
      <c r="G159" s="15">
        <v>1454440</v>
      </c>
      <c r="H159" s="15">
        <v>0</v>
      </c>
      <c r="I159" s="15">
        <v>1454440</v>
      </c>
      <c r="J159" s="15">
        <v>0</v>
      </c>
      <c r="K159" s="15">
        <v>0</v>
      </c>
      <c r="L159" s="16">
        <f t="shared" si="23"/>
        <v>0</v>
      </c>
      <c r="M159" s="16">
        <f t="shared" si="24"/>
        <v>0</v>
      </c>
      <c r="N159" s="16">
        <f t="shared" si="25"/>
        <v>100</v>
      </c>
      <c r="O159" s="16">
        <f t="shared" si="26"/>
        <v>0</v>
      </c>
      <c r="P159" s="16">
        <f t="shared" si="27"/>
        <v>0</v>
      </c>
      <c r="Q159" s="37">
        <f t="shared" si="28"/>
        <v>100</v>
      </c>
    </row>
    <row r="160" spans="1:17" s="11" customFormat="1" ht="31.2">
      <c r="A160" s="12">
        <v>0</v>
      </c>
      <c r="B160" s="13" t="s">
        <v>158</v>
      </c>
      <c r="C160" s="14" t="s">
        <v>159</v>
      </c>
      <c r="D160" s="15">
        <v>0</v>
      </c>
      <c r="E160" s="15">
        <v>1454440</v>
      </c>
      <c r="F160" s="15">
        <v>1454440</v>
      </c>
      <c r="G160" s="15">
        <v>1454440</v>
      </c>
      <c r="H160" s="15">
        <v>0</v>
      </c>
      <c r="I160" s="15">
        <v>1454440</v>
      </c>
      <c r="J160" s="15">
        <v>0</v>
      </c>
      <c r="K160" s="15">
        <v>0</v>
      </c>
      <c r="L160" s="16">
        <f t="shared" si="23"/>
        <v>0</v>
      </c>
      <c r="M160" s="16">
        <f t="shared" si="24"/>
        <v>0</v>
      </c>
      <c r="N160" s="16">
        <f t="shared" si="25"/>
        <v>100</v>
      </c>
      <c r="O160" s="16">
        <f t="shared" si="26"/>
        <v>0</v>
      </c>
      <c r="P160" s="16">
        <f t="shared" si="27"/>
        <v>0</v>
      </c>
      <c r="Q160" s="37">
        <f t="shared" si="28"/>
        <v>100</v>
      </c>
    </row>
    <row r="161" spans="1:17" s="11" customFormat="1" ht="46.8" hidden="1">
      <c r="A161" s="12">
        <v>2</v>
      </c>
      <c r="B161" s="13" t="s">
        <v>160</v>
      </c>
      <c r="C161" s="14" t="s">
        <v>161</v>
      </c>
      <c r="D161" s="15">
        <v>0</v>
      </c>
      <c r="E161" s="15">
        <v>1650000</v>
      </c>
      <c r="F161" s="15">
        <v>1650000</v>
      </c>
      <c r="G161" s="15">
        <v>1650000</v>
      </c>
      <c r="H161" s="15">
        <v>0</v>
      </c>
      <c r="I161" s="15">
        <v>1650000</v>
      </c>
      <c r="J161" s="15">
        <v>0</v>
      </c>
      <c r="K161" s="15">
        <v>0</v>
      </c>
      <c r="L161" s="16">
        <f t="shared" si="23"/>
        <v>0</v>
      </c>
      <c r="M161" s="16">
        <f t="shared" si="24"/>
        <v>0</v>
      </c>
      <c r="N161" s="16">
        <f t="shared" si="25"/>
        <v>100</v>
      </c>
      <c r="O161" s="16">
        <f t="shared" si="26"/>
        <v>0</v>
      </c>
      <c r="P161" s="16">
        <f t="shared" si="27"/>
        <v>0</v>
      </c>
      <c r="Q161" s="37">
        <f t="shared" si="28"/>
        <v>100</v>
      </c>
    </row>
    <row r="162" spans="1:17" s="11" customFormat="1" ht="52.2" customHeight="1">
      <c r="A162" s="12">
        <v>2</v>
      </c>
      <c r="B162" s="13" t="s">
        <v>162</v>
      </c>
      <c r="C162" s="14" t="s">
        <v>161</v>
      </c>
      <c r="D162" s="15">
        <v>0</v>
      </c>
      <c r="E162" s="15">
        <v>1650000</v>
      </c>
      <c r="F162" s="15">
        <v>1650000</v>
      </c>
      <c r="G162" s="15">
        <v>1650000</v>
      </c>
      <c r="H162" s="15">
        <v>0</v>
      </c>
      <c r="I162" s="15">
        <v>1650000</v>
      </c>
      <c r="J162" s="15">
        <v>0</v>
      </c>
      <c r="K162" s="15">
        <v>0</v>
      </c>
      <c r="L162" s="16">
        <f t="shared" si="23"/>
        <v>0</v>
      </c>
      <c r="M162" s="16">
        <f t="shared" si="24"/>
        <v>0</v>
      </c>
      <c r="N162" s="16">
        <f t="shared" si="25"/>
        <v>100</v>
      </c>
      <c r="O162" s="16">
        <f t="shared" si="26"/>
        <v>0</v>
      </c>
      <c r="P162" s="16">
        <f t="shared" si="27"/>
        <v>0</v>
      </c>
      <c r="Q162" s="37">
        <f t="shared" si="28"/>
        <v>100</v>
      </c>
    </row>
    <row r="163" spans="1:17" s="11" customFormat="1" ht="15.6">
      <c r="A163" s="12">
        <v>1</v>
      </c>
      <c r="B163" s="13" t="s">
        <v>21</v>
      </c>
      <c r="C163" s="14" t="s">
        <v>22</v>
      </c>
      <c r="D163" s="15">
        <v>0</v>
      </c>
      <c r="E163" s="15">
        <v>850000</v>
      </c>
      <c r="F163" s="15">
        <v>850000</v>
      </c>
      <c r="G163" s="15">
        <v>850000</v>
      </c>
      <c r="H163" s="15">
        <v>0</v>
      </c>
      <c r="I163" s="15">
        <v>850000</v>
      </c>
      <c r="J163" s="15">
        <v>0</v>
      </c>
      <c r="K163" s="15">
        <v>0</v>
      </c>
      <c r="L163" s="16">
        <f t="shared" si="23"/>
        <v>0</v>
      </c>
      <c r="M163" s="16">
        <f t="shared" si="24"/>
        <v>0</v>
      </c>
      <c r="N163" s="16">
        <f t="shared" si="25"/>
        <v>100</v>
      </c>
      <c r="O163" s="16">
        <f t="shared" si="26"/>
        <v>0</v>
      </c>
      <c r="P163" s="16">
        <f t="shared" si="27"/>
        <v>0</v>
      </c>
      <c r="Q163" s="37">
        <f t="shared" si="28"/>
        <v>100</v>
      </c>
    </row>
    <row r="164" spans="1:17" s="11" customFormat="1" ht="15.6">
      <c r="A164" s="12">
        <v>3</v>
      </c>
      <c r="B164" s="13" t="s">
        <v>74</v>
      </c>
      <c r="C164" s="14" t="s">
        <v>75</v>
      </c>
      <c r="D164" s="15">
        <v>0</v>
      </c>
      <c r="E164" s="15">
        <v>850000</v>
      </c>
      <c r="F164" s="15">
        <v>850000</v>
      </c>
      <c r="G164" s="15">
        <v>850000</v>
      </c>
      <c r="H164" s="15">
        <v>0</v>
      </c>
      <c r="I164" s="15">
        <v>850000</v>
      </c>
      <c r="J164" s="15">
        <v>0</v>
      </c>
      <c r="K164" s="15">
        <v>0</v>
      </c>
      <c r="L164" s="16">
        <f t="shared" si="23"/>
        <v>0</v>
      </c>
      <c r="M164" s="16">
        <f t="shared" si="24"/>
        <v>0</v>
      </c>
      <c r="N164" s="16">
        <f t="shared" si="25"/>
        <v>100</v>
      </c>
      <c r="O164" s="16">
        <f t="shared" si="26"/>
        <v>0</v>
      </c>
      <c r="P164" s="16">
        <f t="shared" si="27"/>
        <v>0</v>
      </c>
      <c r="Q164" s="37">
        <f t="shared" si="28"/>
        <v>100</v>
      </c>
    </row>
    <row r="165" spans="1:17" s="11" customFormat="1" ht="31.2">
      <c r="A165" s="12">
        <v>0</v>
      </c>
      <c r="B165" s="13" t="s">
        <v>156</v>
      </c>
      <c r="C165" s="14" t="s">
        <v>157</v>
      </c>
      <c r="D165" s="15">
        <v>0</v>
      </c>
      <c r="E165" s="15">
        <v>850000</v>
      </c>
      <c r="F165" s="15">
        <v>850000</v>
      </c>
      <c r="G165" s="15">
        <v>850000</v>
      </c>
      <c r="H165" s="15">
        <v>0</v>
      </c>
      <c r="I165" s="15">
        <v>850000</v>
      </c>
      <c r="J165" s="15">
        <v>0</v>
      </c>
      <c r="K165" s="15">
        <v>0</v>
      </c>
      <c r="L165" s="16">
        <f t="shared" si="23"/>
        <v>0</v>
      </c>
      <c r="M165" s="16">
        <f t="shared" si="24"/>
        <v>0</v>
      </c>
      <c r="N165" s="16">
        <f t="shared" si="25"/>
        <v>100</v>
      </c>
      <c r="O165" s="16">
        <f t="shared" si="26"/>
        <v>0</v>
      </c>
      <c r="P165" s="16">
        <f t="shared" si="27"/>
        <v>0</v>
      </c>
      <c r="Q165" s="37">
        <f t="shared" si="28"/>
        <v>100</v>
      </c>
    </row>
    <row r="166" spans="1:17" s="11" customFormat="1" ht="15.6">
      <c r="A166" s="12">
        <v>1</v>
      </c>
      <c r="B166" s="13" t="s">
        <v>57</v>
      </c>
      <c r="C166" s="14" t="s">
        <v>58</v>
      </c>
      <c r="D166" s="15">
        <v>0</v>
      </c>
      <c r="E166" s="15">
        <v>800000</v>
      </c>
      <c r="F166" s="15">
        <v>800000</v>
      </c>
      <c r="G166" s="15">
        <v>800000</v>
      </c>
      <c r="H166" s="15">
        <v>0</v>
      </c>
      <c r="I166" s="15">
        <v>800000</v>
      </c>
      <c r="J166" s="15">
        <v>0</v>
      </c>
      <c r="K166" s="15">
        <v>0</v>
      </c>
      <c r="L166" s="16">
        <f t="shared" si="23"/>
        <v>0</v>
      </c>
      <c r="M166" s="16">
        <f t="shared" si="24"/>
        <v>0</v>
      </c>
      <c r="N166" s="16">
        <f t="shared" si="25"/>
        <v>100</v>
      </c>
      <c r="O166" s="16">
        <f t="shared" si="26"/>
        <v>0</v>
      </c>
      <c r="P166" s="16">
        <f t="shared" si="27"/>
        <v>0</v>
      </c>
      <c r="Q166" s="37">
        <f t="shared" si="28"/>
        <v>100</v>
      </c>
    </row>
    <row r="167" spans="1:17" s="11" customFormat="1" ht="15.6">
      <c r="A167" s="12">
        <v>2</v>
      </c>
      <c r="B167" s="13" t="s">
        <v>78</v>
      </c>
      <c r="C167" s="14" t="s">
        <v>79</v>
      </c>
      <c r="D167" s="15">
        <v>0</v>
      </c>
      <c r="E167" s="15">
        <v>800000</v>
      </c>
      <c r="F167" s="15">
        <v>800000</v>
      </c>
      <c r="G167" s="15">
        <v>800000</v>
      </c>
      <c r="H167" s="15">
        <v>0</v>
      </c>
      <c r="I167" s="15">
        <v>800000</v>
      </c>
      <c r="J167" s="15">
        <v>0</v>
      </c>
      <c r="K167" s="15">
        <v>0</v>
      </c>
      <c r="L167" s="16">
        <f t="shared" si="23"/>
        <v>0</v>
      </c>
      <c r="M167" s="16">
        <f t="shared" si="24"/>
        <v>0</v>
      </c>
      <c r="N167" s="16">
        <f t="shared" si="25"/>
        <v>100</v>
      </c>
      <c r="O167" s="16">
        <f t="shared" si="26"/>
        <v>0</v>
      </c>
      <c r="P167" s="16">
        <f t="shared" si="27"/>
        <v>0</v>
      </c>
      <c r="Q167" s="37">
        <f t="shared" si="28"/>
        <v>100</v>
      </c>
    </row>
    <row r="168" spans="1:17" s="11" customFormat="1" ht="31.2">
      <c r="A168" s="12">
        <v>0</v>
      </c>
      <c r="B168" s="13" t="s">
        <v>158</v>
      </c>
      <c r="C168" s="14" t="s">
        <v>159</v>
      </c>
      <c r="D168" s="15">
        <v>0</v>
      </c>
      <c r="E168" s="15">
        <v>800000</v>
      </c>
      <c r="F168" s="15">
        <v>800000</v>
      </c>
      <c r="G168" s="15">
        <v>800000</v>
      </c>
      <c r="H168" s="15">
        <v>0</v>
      </c>
      <c r="I168" s="15">
        <v>800000</v>
      </c>
      <c r="J168" s="15">
        <v>0</v>
      </c>
      <c r="K168" s="15">
        <v>0</v>
      </c>
      <c r="L168" s="16">
        <f t="shared" si="23"/>
        <v>0</v>
      </c>
      <c r="M168" s="16">
        <f t="shared" si="24"/>
        <v>0</v>
      </c>
      <c r="N168" s="16">
        <f t="shared" si="25"/>
        <v>100</v>
      </c>
      <c r="O168" s="16">
        <f t="shared" si="26"/>
        <v>0</v>
      </c>
      <c r="P168" s="16">
        <f t="shared" si="27"/>
        <v>0</v>
      </c>
      <c r="Q168" s="37">
        <f t="shared" si="28"/>
        <v>100</v>
      </c>
    </row>
    <row r="169" spans="1:17" s="11" customFormat="1" ht="36" customHeight="1">
      <c r="A169" s="12">
        <v>1</v>
      </c>
      <c r="B169" s="28" t="s">
        <v>163</v>
      </c>
      <c r="C169" s="29" t="s">
        <v>164</v>
      </c>
      <c r="D169" s="30">
        <v>92549000</v>
      </c>
      <c r="E169" s="30">
        <f t="shared" ref="E169:F169" si="29">E170+E187+E349+E358+E386+E410</f>
        <v>138321355.93000001</v>
      </c>
      <c r="F169" s="30">
        <f t="shared" si="29"/>
        <v>106163216.92999999</v>
      </c>
      <c r="G169" s="30">
        <v>89207186.859999985</v>
      </c>
      <c r="H169" s="30">
        <v>0</v>
      </c>
      <c r="I169" s="30">
        <v>97828668.699999973</v>
      </c>
      <c r="J169" s="30">
        <v>232804.14</v>
      </c>
      <c r="K169" s="30">
        <v>37531.199999999997</v>
      </c>
      <c r="L169" s="31">
        <f t="shared" si="23"/>
        <v>16956030.070000008</v>
      </c>
      <c r="M169" s="31">
        <f t="shared" si="24"/>
        <v>49114169.070000023</v>
      </c>
      <c r="N169" s="31">
        <f t="shared" si="25"/>
        <v>84.028338100210192</v>
      </c>
      <c r="O169" s="31">
        <f t="shared" si="26"/>
        <v>40492687.230000034</v>
      </c>
      <c r="P169" s="31">
        <f t="shared" si="27"/>
        <v>8334548.2300000191</v>
      </c>
      <c r="Q169" s="38">
        <f t="shared" si="28"/>
        <v>92.149307009512057</v>
      </c>
    </row>
    <row r="170" spans="1:17" s="11" customFormat="1" ht="22.2" customHeight="1">
      <c r="A170" s="12">
        <v>1</v>
      </c>
      <c r="B170" s="13" t="s">
        <v>16</v>
      </c>
      <c r="C170" s="14" t="s">
        <v>17</v>
      </c>
      <c r="D170" s="15">
        <v>2384800</v>
      </c>
      <c r="E170" s="15">
        <v>2383500</v>
      </c>
      <c r="F170" s="15">
        <v>1778600</v>
      </c>
      <c r="G170" s="15">
        <v>1691920.3900000006</v>
      </c>
      <c r="H170" s="15">
        <v>0</v>
      </c>
      <c r="I170" s="15">
        <v>1691920.0900000005</v>
      </c>
      <c r="J170" s="15">
        <v>0.3</v>
      </c>
      <c r="K170" s="15">
        <v>0</v>
      </c>
      <c r="L170" s="16">
        <f t="shared" si="23"/>
        <v>86679.609999999404</v>
      </c>
      <c r="M170" s="16">
        <f t="shared" si="24"/>
        <v>691579.6099999994</v>
      </c>
      <c r="N170" s="16">
        <f t="shared" si="25"/>
        <v>95.126525919262377</v>
      </c>
      <c r="O170" s="16">
        <f t="shared" si="26"/>
        <v>691579.90999999945</v>
      </c>
      <c r="P170" s="16">
        <f t="shared" si="27"/>
        <v>86679.909999999451</v>
      </c>
      <c r="Q170" s="37">
        <f t="shared" si="28"/>
        <v>95.126509052063454</v>
      </c>
    </row>
    <row r="171" spans="1:17" s="11" customFormat="1" ht="46.8" hidden="1">
      <c r="A171" s="12">
        <v>2</v>
      </c>
      <c r="B171" s="13" t="s">
        <v>165</v>
      </c>
      <c r="C171" s="14" t="s">
        <v>166</v>
      </c>
      <c r="D171" s="15">
        <v>2384800</v>
      </c>
      <c r="E171" s="15">
        <v>2383500</v>
      </c>
      <c r="F171" s="15">
        <v>1778600</v>
      </c>
      <c r="G171" s="15">
        <v>1691920.3900000006</v>
      </c>
      <c r="H171" s="15">
        <v>0</v>
      </c>
      <c r="I171" s="15">
        <v>1691920.0900000005</v>
      </c>
      <c r="J171" s="15">
        <v>0.3</v>
      </c>
      <c r="K171" s="15">
        <v>0</v>
      </c>
      <c r="L171" s="16">
        <f t="shared" si="23"/>
        <v>86679.609999999404</v>
      </c>
      <c r="M171" s="16">
        <f t="shared" si="24"/>
        <v>691579.6099999994</v>
      </c>
      <c r="N171" s="16">
        <f t="shared" si="25"/>
        <v>95.126525919262377</v>
      </c>
      <c r="O171" s="16">
        <f t="shared" si="26"/>
        <v>691579.90999999945</v>
      </c>
      <c r="P171" s="16">
        <f t="shared" si="27"/>
        <v>86679.909999999451</v>
      </c>
      <c r="Q171" s="37">
        <f t="shared" si="28"/>
        <v>95.126509052063454</v>
      </c>
    </row>
    <row r="172" spans="1:17" s="11" customFormat="1" ht="50.4" customHeight="1">
      <c r="A172" s="12">
        <v>1</v>
      </c>
      <c r="B172" s="13" t="s">
        <v>167</v>
      </c>
      <c r="C172" s="14" t="s">
        <v>166</v>
      </c>
      <c r="D172" s="15">
        <v>2384800</v>
      </c>
      <c r="E172" s="15">
        <v>2383500</v>
      </c>
      <c r="F172" s="15">
        <v>1778600</v>
      </c>
      <c r="G172" s="15">
        <v>1691920.3900000006</v>
      </c>
      <c r="H172" s="15">
        <v>0</v>
      </c>
      <c r="I172" s="15">
        <v>1691920.0900000005</v>
      </c>
      <c r="J172" s="15">
        <v>0.3</v>
      </c>
      <c r="K172" s="15">
        <v>0</v>
      </c>
      <c r="L172" s="16">
        <f t="shared" si="23"/>
        <v>86679.609999999404</v>
      </c>
      <c r="M172" s="16">
        <f t="shared" si="24"/>
        <v>691579.6099999994</v>
      </c>
      <c r="N172" s="16">
        <f t="shared" si="25"/>
        <v>95.126525919262377</v>
      </c>
      <c r="O172" s="16">
        <f t="shared" si="26"/>
        <v>691579.90999999945</v>
      </c>
      <c r="P172" s="16">
        <f t="shared" si="27"/>
        <v>86679.909999999451</v>
      </c>
      <c r="Q172" s="37">
        <f t="shared" si="28"/>
        <v>95.126509052063454</v>
      </c>
    </row>
    <row r="173" spans="1:17" s="11" customFormat="1" ht="15.6">
      <c r="A173" s="12">
        <v>1</v>
      </c>
      <c r="B173" s="13" t="s">
        <v>21</v>
      </c>
      <c r="C173" s="14" t="s">
        <v>22</v>
      </c>
      <c r="D173" s="15">
        <v>2384800</v>
      </c>
      <c r="E173" s="15">
        <v>2383500</v>
      </c>
      <c r="F173" s="15">
        <v>1778600</v>
      </c>
      <c r="G173" s="15">
        <v>1691920.3900000006</v>
      </c>
      <c r="H173" s="15">
        <v>0</v>
      </c>
      <c r="I173" s="15">
        <v>1691920.0900000005</v>
      </c>
      <c r="J173" s="15">
        <v>0.3</v>
      </c>
      <c r="K173" s="15">
        <v>0</v>
      </c>
      <c r="L173" s="16">
        <f t="shared" si="23"/>
        <v>86679.609999999404</v>
      </c>
      <c r="M173" s="16">
        <f t="shared" si="24"/>
        <v>691579.6099999994</v>
      </c>
      <c r="N173" s="16">
        <f t="shared" si="25"/>
        <v>95.126525919262377</v>
      </c>
      <c r="O173" s="16">
        <f t="shared" si="26"/>
        <v>691579.90999999945</v>
      </c>
      <c r="P173" s="16">
        <f t="shared" si="27"/>
        <v>86679.909999999451</v>
      </c>
      <c r="Q173" s="37">
        <f t="shared" si="28"/>
        <v>95.126509052063454</v>
      </c>
    </row>
    <row r="174" spans="1:17" s="11" customFormat="1" ht="15.6">
      <c r="A174" s="12">
        <v>2</v>
      </c>
      <c r="B174" s="13" t="s">
        <v>23</v>
      </c>
      <c r="C174" s="14" t="s">
        <v>24</v>
      </c>
      <c r="D174" s="15">
        <v>2235100</v>
      </c>
      <c r="E174" s="15">
        <v>2235100</v>
      </c>
      <c r="F174" s="15">
        <v>1678300</v>
      </c>
      <c r="G174" s="15">
        <v>1640621.6600000001</v>
      </c>
      <c r="H174" s="15">
        <v>0</v>
      </c>
      <c r="I174" s="15">
        <v>1640621.36</v>
      </c>
      <c r="J174" s="15">
        <v>0.3</v>
      </c>
      <c r="K174" s="15">
        <v>0</v>
      </c>
      <c r="L174" s="16">
        <f t="shared" si="23"/>
        <v>37678.339999999851</v>
      </c>
      <c r="M174" s="16">
        <f t="shared" si="24"/>
        <v>594478.33999999985</v>
      </c>
      <c r="N174" s="16">
        <f t="shared" si="25"/>
        <v>97.754969910028009</v>
      </c>
      <c r="O174" s="16">
        <f t="shared" si="26"/>
        <v>594478.6399999999</v>
      </c>
      <c r="P174" s="16">
        <f t="shared" si="27"/>
        <v>37678.639999999898</v>
      </c>
      <c r="Q174" s="37">
        <f t="shared" si="28"/>
        <v>97.754952034797128</v>
      </c>
    </row>
    <row r="175" spans="1:17" s="11" customFormat="1" ht="15.6">
      <c r="A175" s="12">
        <v>2</v>
      </c>
      <c r="B175" s="13" t="s">
        <v>25</v>
      </c>
      <c r="C175" s="14" t="s">
        <v>26</v>
      </c>
      <c r="D175" s="15">
        <v>1844400</v>
      </c>
      <c r="E175" s="15">
        <v>1844400</v>
      </c>
      <c r="F175" s="15">
        <v>1350000</v>
      </c>
      <c r="G175" s="15">
        <v>1319881.6200000001</v>
      </c>
      <c r="H175" s="15">
        <v>0</v>
      </c>
      <c r="I175" s="15">
        <v>1319881.6200000001</v>
      </c>
      <c r="J175" s="15">
        <v>0</v>
      </c>
      <c r="K175" s="15">
        <v>0</v>
      </c>
      <c r="L175" s="16">
        <f t="shared" si="23"/>
        <v>30118.379999999888</v>
      </c>
      <c r="M175" s="16">
        <f t="shared" si="24"/>
        <v>524518.37999999989</v>
      </c>
      <c r="N175" s="16">
        <f t="shared" si="25"/>
        <v>97.769008888888891</v>
      </c>
      <c r="O175" s="16">
        <f t="shared" si="26"/>
        <v>524518.37999999989</v>
      </c>
      <c r="P175" s="16">
        <f t="shared" si="27"/>
        <v>30118.379999999888</v>
      </c>
      <c r="Q175" s="37">
        <f t="shared" si="28"/>
        <v>97.769008888888891</v>
      </c>
    </row>
    <row r="176" spans="1:17" s="11" customFormat="1" ht="15.6">
      <c r="A176" s="12">
        <v>0</v>
      </c>
      <c r="B176" s="13" t="s">
        <v>27</v>
      </c>
      <c r="C176" s="14" t="s">
        <v>28</v>
      </c>
      <c r="D176" s="15">
        <v>1844400</v>
      </c>
      <c r="E176" s="15">
        <v>1844400</v>
      </c>
      <c r="F176" s="15">
        <v>1350000</v>
      </c>
      <c r="G176" s="15">
        <v>1319881.6200000001</v>
      </c>
      <c r="H176" s="15">
        <v>0</v>
      </c>
      <c r="I176" s="15">
        <v>1319881.6200000001</v>
      </c>
      <c r="J176" s="15">
        <v>0</v>
      </c>
      <c r="K176" s="15">
        <v>0</v>
      </c>
      <c r="L176" s="16">
        <f t="shared" si="23"/>
        <v>30118.379999999888</v>
      </c>
      <c r="M176" s="16">
        <f t="shared" si="24"/>
        <v>524518.37999999989</v>
      </c>
      <c r="N176" s="16">
        <f t="shared" si="25"/>
        <v>97.769008888888891</v>
      </c>
      <c r="O176" s="16">
        <f t="shared" si="26"/>
        <v>524518.37999999989</v>
      </c>
      <c r="P176" s="16">
        <f t="shared" si="27"/>
        <v>30118.379999999888</v>
      </c>
      <c r="Q176" s="37">
        <f t="shared" si="28"/>
        <v>97.769008888888891</v>
      </c>
    </row>
    <row r="177" spans="1:17" s="11" customFormat="1" ht="15.6">
      <c r="A177" s="12">
        <v>0</v>
      </c>
      <c r="B177" s="13" t="s">
        <v>29</v>
      </c>
      <c r="C177" s="14" t="s">
        <v>30</v>
      </c>
      <c r="D177" s="15">
        <v>390700</v>
      </c>
      <c r="E177" s="15">
        <v>390700</v>
      </c>
      <c r="F177" s="15">
        <v>328300</v>
      </c>
      <c r="G177" s="15">
        <v>320740.03999999998</v>
      </c>
      <c r="H177" s="15">
        <v>0</v>
      </c>
      <c r="I177" s="15">
        <v>320739.74</v>
      </c>
      <c r="J177" s="15">
        <v>0.3</v>
      </c>
      <c r="K177" s="15">
        <v>0</v>
      </c>
      <c r="L177" s="16">
        <f t="shared" si="23"/>
        <v>7559.960000000021</v>
      </c>
      <c r="M177" s="16">
        <f t="shared" si="24"/>
        <v>69959.960000000021</v>
      </c>
      <c r="N177" s="16">
        <f t="shared" si="25"/>
        <v>97.697240328967411</v>
      </c>
      <c r="O177" s="16">
        <f t="shared" si="26"/>
        <v>69960.260000000009</v>
      </c>
      <c r="P177" s="16">
        <f t="shared" si="27"/>
        <v>7560.2600000000093</v>
      </c>
      <c r="Q177" s="37">
        <f t="shared" si="28"/>
        <v>97.697148949131886</v>
      </c>
    </row>
    <row r="178" spans="1:17" s="11" customFormat="1" ht="15.6">
      <c r="A178" s="12">
        <v>3</v>
      </c>
      <c r="B178" s="13" t="s">
        <v>31</v>
      </c>
      <c r="C178" s="14" t="s">
        <v>32</v>
      </c>
      <c r="D178" s="15">
        <v>149700</v>
      </c>
      <c r="E178" s="15">
        <v>148400</v>
      </c>
      <c r="F178" s="15">
        <v>100300</v>
      </c>
      <c r="G178" s="15">
        <v>51298.729999999996</v>
      </c>
      <c r="H178" s="15">
        <v>0</v>
      </c>
      <c r="I178" s="15">
        <v>51298.729999999996</v>
      </c>
      <c r="J178" s="15">
        <v>0</v>
      </c>
      <c r="K178" s="15">
        <v>0</v>
      </c>
      <c r="L178" s="16">
        <f t="shared" si="23"/>
        <v>49001.270000000004</v>
      </c>
      <c r="M178" s="16">
        <f t="shared" si="24"/>
        <v>97101.27</v>
      </c>
      <c r="N178" s="16">
        <f t="shared" si="25"/>
        <v>51.145294117647055</v>
      </c>
      <c r="O178" s="16">
        <f t="shared" si="26"/>
        <v>97101.27</v>
      </c>
      <c r="P178" s="16">
        <f t="shared" si="27"/>
        <v>49001.270000000004</v>
      </c>
      <c r="Q178" s="37">
        <f t="shared" si="28"/>
        <v>51.145294117647055</v>
      </c>
    </row>
    <row r="179" spans="1:17" s="11" customFormat="1" ht="15.6">
      <c r="A179" s="12">
        <v>0</v>
      </c>
      <c r="B179" s="13" t="s">
        <v>33</v>
      </c>
      <c r="C179" s="14" t="s">
        <v>34</v>
      </c>
      <c r="D179" s="15">
        <v>16500</v>
      </c>
      <c r="E179" s="15">
        <v>16500</v>
      </c>
      <c r="F179" s="15">
        <v>16500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6">
        <f t="shared" si="23"/>
        <v>16500</v>
      </c>
      <c r="M179" s="16">
        <f t="shared" si="24"/>
        <v>16500</v>
      </c>
      <c r="N179" s="16">
        <f t="shared" si="25"/>
        <v>0</v>
      </c>
      <c r="O179" s="16">
        <f t="shared" si="26"/>
        <v>16500</v>
      </c>
      <c r="P179" s="16">
        <f t="shared" si="27"/>
        <v>16500</v>
      </c>
      <c r="Q179" s="37">
        <f t="shared" si="28"/>
        <v>0</v>
      </c>
    </row>
    <row r="180" spans="1:17" s="11" customFormat="1" ht="15.6">
      <c r="A180" s="12">
        <v>0</v>
      </c>
      <c r="B180" s="13" t="s">
        <v>35</v>
      </c>
      <c r="C180" s="14" t="s">
        <v>36</v>
      </c>
      <c r="D180" s="15">
        <v>11500</v>
      </c>
      <c r="E180" s="15">
        <v>11500</v>
      </c>
      <c r="F180" s="15">
        <v>11500</v>
      </c>
      <c r="G180" s="15">
        <v>9970</v>
      </c>
      <c r="H180" s="15">
        <v>0</v>
      </c>
      <c r="I180" s="15">
        <v>9970</v>
      </c>
      <c r="J180" s="15">
        <v>0</v>
      </c>
      <c r="K180" s="15">
        <v>0</v>
      </c>
      <c r="L180" s="16">
        <f t="shared" si="23"/>
        <v>1530</v>
      </c>
      <c r="M180" s="16">
        <f t="shared" si="24"/>
        <v>1530</v>
      </c>
      <c r="N180" s="16">
        <f t="shared" si="25"/>
        <v>86.695652173913047</v>
      </c>
      <c r="O180" s="16">
        <f t="shared" si="26"/>
        <v>1530</v>
      </c>
      <c r="P180" s="16">
        <f t="shared" si="27"/>
        <v>1530</v>
      </c>
      <c r="Q180" s="37">
        <f t="shared" si="28"/>
        <v>86.695652173913047</v>
      </c>
    </row>
    <row r="181" spans="1:17" s="11" customFormat="1" ht="15.6">
      <c r="A181" s="12">
        <v>0</v>
      </c>
      <c r="B181" s="13" t="s">
        <v>37</v>
      </c>
      <c r="C181" s="14" t="s">
        <v>38</v>
      </c>
      <c r="D181" s="15">
        <v>10000</v>
      </c>
      <c r="E181" s="15">
        <v>10000</v>
      </c>
      <c r="F181" s="15">
        <v>10000</v>
      </c>
      <c r="G181" s="15">
        <v>1730.35</v>
      </c>
      <c r="H181" s="15">
        <v>0</v>
      </c>
      <c r="I181" s="15">
        <v>1730.35</v>
      </c>
      <c r="J181" s="15">
        <v>0</v>
      </c>
      <c r="K181" s="15">
        <v>0</v>
      </c>
      <c r="L181" s="16">
        <f t="shared" si="23"/>
        <v>8269.65</v>
      </c>
      <c r="M181" s="16">
        <f t="shared" si="24"/>
        <v>8269.65</v>
      </c>
      <c r="N181" s="16">
        <f t="shared" si="25"/>
        <v>17.3035</v>
      </c>
      <c r="O181" s="16">
        <f t="shared" si="26"/>
        <v>8269.65</v>
      </c>
      <c r="P181" s="16">
        <f t="shared" si="27"/>
        <v>8269.65</v>
      </c>
      <c r="Q181" s="37">
        <f t="shared" si="28"/>
        <v>17.3035</v>
      </c>
    </row>
    <row r="182" spans="1:17" s="11" customFormat="1" ht="15.6">
      <c r="A182" s="12">
        <v>3</v>
      </c>
      <c r="B182" s="13" t="s">
        <v>39</v>
      </c>
      <c r="C182" s="14" t="s">
        <v>40</v>
      </c>
      <c r="D182" s="15">
        <v>111700</v>
      </c>
      <c r="E182" s="15">
        <v>110400</v>
      </c>
      <c r="F182" s="15">
        <v>62300</v>
      </c>
      <c r="G182" s="15">
        <v>39598.380000000005</v>
      </c>
      <c r="H182" s="15">
        <v>0</v>
      </c>
      <c r="I182" s="15">
        <v>39598.380000000005</v>
      </c>
      <c r="J182" s="15">
        <v>0</v>
      </c>
      <c r="K182" s="15">
        <v>0</v>
      </c>
      <c r="L182" s="16">
        <f t="shared" si="23"/>
        <v>22701.619999999995</v>
      </c>
      <c r="M182" s="16">
        <f t="shared" si="24"/>
        <v>70801.62</v>
      </c>
      <c r="N182" s="16">
        <f t="shared" si="25"/>
        <v>63.560802568218314</v>
      </c>
      <c r="O182" s="16">
        <f t="shared" si="26"/>
        <v>70801.62</v>
      </c>
      <c r="P182" s="16">
        <f t="shared" si="27"/>
        <v>22701.619999999995</v>
      </c>
      <c r="Q182" s="37">
        <f t="shared" si="28"/>
        <v>63.560802568218314</v>
      </c>
    </row>
    <row r="183" spans="1:17" s="11" customFormat="1" ht="15.6">
      <c r="A183" s="12">
        <v>0</v>
      </c>
      <c r="B183" s="13" t="s">
        <v>41</v>
      </c>
      <c r="C183" s="14" t="s">
        <v>42</v>
      </c>
      <c r="D183" s="15">
        <v>100000</v>
      </c>
      <c r="E183" s="15">
        <v>100000</v>
      </c>
      <c r="F183" s="15">
        <v>53700</v>
      </c>
      <c r="G183" s="15">
        <v>32407.119999999999</v>
      </c>
      <c r="H183" s="15">
        <v>0</v>
      </c>
      <c r="I183" s="15">
        <v>32407.119999999999</v>
      </c>
      <c r="J183" s="15">
        <v>0</v>
      </c>
      <c r="K183" s="15">
        <v>0</v>
      </c>
      <c r="L183" s="16">
        <f t="shared" si="23"/>
        <v>21292.880000000001</v>
      </c>
      <c r="M183" s="16">
        <f t="shared" si="24"/>
        <v>67592.88</v>
      </c>
      <c r="N183" s="16">
        <f t="shared" si="25"/>
        <v>60.348454376163872</v>
      </c>
      <c r="O183" s="16">
        <f t="shared" si="26"/>
        <v>67592.88</v>
      </c>
      <c r="P183" s="16">
        <f t="shared" si="27"/>
        <v>21292.880000000001</v>
      </c>
      <c r="Q183" s="37">
        <f t="shared" si="28"/>
        <v>60.348454376163872</v>
      </c>
    </row>
    <row r="184" spans="1:17" s="11" customFormat="1" ht="15.6">
      <c r="A184" s="12">
        <v>0</v>
      </c>
      <c r="B184" s="13" t="s">
        <v>43</v>
      </c>
      <c r="C184" s="14" t="s">
        <v>44</v>
      </c>
      <c r="D184" s="15">
        <v>500</v>
      </c>
      <c r="E184" s="15">
        <v>700</v>
      </c>
      <c r="F184" s="15">
        <v>600</v>
      </c>
      <c r="G184" s="15">
        <v>449.84</v>
      </c>
      <c r="H184" s="15">
        <v>0</v>
      </c>
      <c r="I184" s="15">
        <v>449.84</v>
      </c>
      <c r="J184" s="15">
        <v>0</v>
      </c>
      <c r="K184" s="15">
        <v>0</v>
      </c>
      <c r="L184" s="16">
        <f t="shared" si="23"/>
        <v>150.16000000000003</v>
      </c>
      <c r="M184" s="16">
        <f t="shared" si="24"/>
        <v>250.16000000000003</v>
      </c>
      <c r="N184" s="16">
        <f t="shared" si="25"/>
        <v>74.973333333333329</v>
      </c>
      <c r="O184" s="16">
        <f t="shared" si="26"/>
        <v>250.16000000000003</v>
      </c>
      <c r="P184" s="16">
        <f t="shared" si="27"/>
        <v>150.16000000000003</v>
      </c>
      <c r="Q184" s="37">
        <f t="shared" si="28"/>
        <v>74.973333333333329</v>
      </c>
    </row>
    <row r="185" spans="1:17" s="11" customFormat="1" ht="15.6">
      <c r="A185" s="12">
        <v>0</v>
      </c>
      <c r="B185" s="13" t="s">
        <v>45</v>
      </c>
      <c r="C185" s="14" t="s">
        <v>46</v>
      </c>
      <c r="D185" s="15">
        <v>10000</v>
      </c>
      <c r="E185" s="15">
        <v>8500</v>
      </c>
      <c r="F185" s="15">
        <v>7100</v>
      </c>
      <c r="G185" s="15">
        <v>6408.09</v>
      </c>
      <c r="H185" s="15">
        <v>0</v>
      </c>
      <c r="I185" s="15">
        <v>6408.09</v>
      </c>
      <c r="J185" s="15">
        <v>0</v>
      </c>
      <c r="K185" s="15">
        <v>0</v>
      </c>
      <c r="L185" s="16">
        <f t="shared" si="23"/>
        <v>691.90999999999985</v>
      </c>
      <c r="M185" s="16">
        <f t="shared" si="24"/>
        <v>2091.91</v>
      </c>
      <c r="N185" s="16">
        <f t="shared" si="25"/>
        <v>90.25478873239436</v>
      </c>
      <c r="O185" s="16">
        <f t="shared" si="26"/>
        <v>2091.91</v>
      </c>
      <c r="P185" s="16">
        <f t="shared" si="27"/>
        <v>691.90999999999985</v>
      </c>
      <c r="Q185" s="37">
        <f t="shared" si="28"/>
        <v>90.25478873239436</v>
      </c>
    </row>
    <row r="186" spans="1:17" s="11" customFormat="1" ht="31.2">
      <c r="A186" s="12">
        <v>0</v>
      </c>
      <c r="B186" s="13" t="s">
        <v>49</v>
      </c>
      <c r="C186" s="14" t="s">
        <v>50</v>
      </c>
      <c r="D186" s="15">
        <v>1200</v>
      </c>
      <c r="E186" s="15">
        <v>1200</v>
      </c>
      <c r="F186" s="15">
        <v>900</v>
      </c>
      <c r="G186" s="15">
        <v>333.33</v>
      </c>
      <c r="H186" s="15">
        <v>0</v>
      </c>
      <c r="I186" s="15">
        <v>333.33</v>
      </c>
      <c r="J186" s="15">
        <v>0</v>
      </c>
      <c r="K186" s="15">
        <v>0</v>
      </c>
      <c r="L186" s="16">
        <f t="shared" si="23"/>
        <v>566.67000000000007</v>
      </c>
      <c r="M186" s="16">
        <f t="shared" si="24"/>
        <v>866.67000000000007</v>
      </c>
      <c r="N186" s="16">
        <f t="shared" si="25"/>
        <v>37.036666666666662</v>
      </c>
      <c r="O186" s="16">
        <f t="shared" si="26"/>
        <v>866.67000000000007</v>
      </c>
      <c r="P186" s="16">
        <f t="shared" si="27"/>
        <v>566.67000000000007</v>
      </c>
      <c r="Q186" s="37">
        <f t="shared" si="28"/>
        <v>37.036666666666662</v>
      </c>
    </row>
    <row r="187" spans="1:17" s="11" customFormat="1" ht="22.2" customHeight="1">
      <c r="A187" s="12">
        <v>1</v>
      </c>
      <c r="B187" s="13" t="s">
        <v>168</v>
      </c>
      <c r="C187" s="14" t="s">
        <v>169</v>
      </c>
      <c r="D187" s="15">
        <v>82670549</v>
      </c>
      <c r="E187" s="15">
        <f t="shared" ref="E187:F187" si="30">E189+E209+E232+E239+E255+E274+E279+E295+E303+E311+E319+E325+E331+E338+E345</f>
        <v>126206986.63</v>
      </c>
      <c r="F187" s="15">
        <f t="shared" si="30"/>
        <v>96797896.629999995</v>
      </c>
      <c r="G187" s="15">
        <v>81312104.889999986</v>
      </c>
      <c r="H187" s="15">
        <v>0</v>
      </c>
      <c r="I187" s="15">
        <v>89743613.11999999</v>
      </c>
      <c r="J187" s="15">
        <v>227747.44999999998</v>
      </c>
      <c r="K187" s="15">
        <v>37531.199999999997</v>
      </c>
      <c r="L187" s="16">
        <f t="shared" si="23"/>
        <v>15485791.74000001</v>
      </c>
      <c r="M187" s="16">
        <f t="shared" si="24"/>
        <v>44894881.74000001</v>
      </c>
      <c r="N187" s="16">
        <f t="shared" si="25"/>
        <v>84.001933637883823</v>
      </c>
      <c r="O187" s="16">
        <f t="shared" si="26"/>
        <v>36463373.510000005</v>
      </c>
      <c r="P187" s="16">
        <f t="shared" si="27"/>
        <v>7054283.5100000054</v>
      </c>
      <c r="Q187" s="37">
        <f t="shared" si="28"/>
        <v>92.712358681754964</v>
      </c>
    </row>
    <row r="188" spans="1:17" s="11" customFormat="1" ht="15.6" hidden="1">
      <c r="A188" s="12">
        <v>2</v>
      </c>
      <c r="B188" s="13" t="s">
        <v>170</v>
      </c>
      <c r="C188" s="14" t="s">
        <v>171</v>
      </c>
      <c r="D188" s="15">
        <v>19343000</v>
      </c>
      <c r="E188" s="15">
        <f t="shared" ref="E188:F188" si="31">E189</f>
        <v>23447358.460000001</v>
      </c>
      <c r="F188" s="15">
        <f t="shared" si="31"/>
        <v>17096679.460000001</v>
      </c>
      <c r="G188" s="15">
        <v>15763011.399999997</v>
      </c>
      <c r="H188" s="15">
        <v>0</v>
      </c>
      <c r="I188" s="15">
        <v>15696909.039999997</v>
      </c>
      <c r="J188" s="15">
        <v>98437.59</v>
      </c>
      <c r="K188" s="15">
        <v>2331</v>
      </c>
      <c r="L188" s="16">
        <f t="shared" si="23"/>
        <v>1333668.0600000042</v>
      </c>
      <c r="M188" s="16">
        <f t="shared" si="24"/>
        <v>7684347.0600000042</v>
      </c>
      <c r="N188" s="16">
        <f t="shared" si="25"/>
        <v>92.199256802349822</v>
      </c>
      <c r="O188" s="16">
        <f t="shared" si="26"/>
        <v>7750449.4200000037</v>
      </c>
      <c r="P188" s="16">
        <f t="shared" si="27"/>
        <v>1399770.4200000037</v>
      </c>
      <c r="Q188" s="37">
        <f t="shared" si="28"/>
        <v>91.812618214695107</v>
      </c>
    </row>
    <row r="189" spans="1:17" s="11" customFormat="1" ht="22.2" customHeight="1">
      <c r="A189" s="12">
        <v>1</v>
      </c>
      <c r="B189" s="13" t="s">
        <v>172</v>
      </c>
      <c r="C189" s="14" t="s">
        <v>171</v>
      </c>
      <c r="D189" s="15">
        <v>19343000</v>
      </c>
      <c r="E189" s="15">
        <f t="shared" ref="E189:F189" si="32">E190+E204</f>
        <v>23447358.460000001</v>
      </c>
      <c r="F189" s="15">
        <f t="shared" si="32"/>
        <v>17096679.460000001</v>
      </c>
      <c r="G189" s="15">
        <v>15763011.399999997</v>
      </c>
      <c r="H189" s="15">
        <v>0</v>
      </c>
      <c r="I189" s="15">
        <v>15696909.039999997</v>
      </c>
      <c r="J189" s="15">
        <v>98437.59</v>
      </c>
      <c r="K189" s="15">
        <v>2331</v>
      </c>
      <c r="L189" s="16">
        <f t="shared" si="23"/>
        <v>1333668.0600000042</v>
      </c>
      <c r="M189" s="16">
        <f t="shared" si="24"/>
        <v>7684347.0600000042</v>
      </c>
      <c r="N189" s="16">
        <f t="shared" si="25"/>
        <v>92.199256802349822</v>
      </c>
      <c r="O189" s="16">
        <f t="shared" si="26"/>
        <v>7750449.4200000037</v>
      </c>
      <c r="P189" s="16">
        <f t="shared" si="27"/>
        <v>1399770.4200000037</v>
      </c>
      <c r="Q189" s="37">
        <f t="shared" si="28"/>
        <v>91.812618214695107</v>
      </c>
    </row>
    <row r="190" spans="1:17" s="11" customFormat="1" ht="15.6">
      <c r="A190" s="12">
        <v>1</v>
      </c>
      <c r="B190" s="13" t="s">
        <v>21</v>
      </c>
      <c r="C190" s="14" t="s">
        <v>22</v>
      </c>
      <c r="D190" s="15">
        <v>19343000</v>
      </c>
      <c r="E190" s="15">
        <f t="shared" ref="E190:F190" si="33">E191+E195</f>
        <v>23417158.460000001</v>
      </c>
      <c r="F190" s="15">
        <f t="shared" si="33"/>
        <v>17066479.460000001</v>
      </c>
      <c r="G190" s="15">
        <v>15732811.399999997</v>
      </c>
      <c r="H190" s="15">
        <v>0</v>
      </c>
      <c r="I190" s="15">
        <v>15666709.039999997</v>
      </c>
      <c r="J190" s="15">
        <v>98437.59</v>
      </c>
      <c r="K190" s="15">
        <v>2331</v>
      </c>
      <c r="L190" s="16">
        <f t="shared" si="23"/>
        <v>1333668.0600000042</v>
      </c>
      <c r="M190" s="16">
        <f t="shared" si="24"/>
        <v>7684347.0600000042</v>
      </c>
      <c r="N190" s="16">
        <f t="shared" si="25"/>
        <v>92.185452992072427</v>
      </c>
      <c r="O190" s="16">
        <f t="shared" si="26"/>
        <v>7750449.4200000037</v>
      </c>
      <c r="P190" s="16">
        <f t="shared" si="27"/>
        <v>1399770.4200000037</v>
      </c>
      <c r="Q190" s="37">
        <f t="shared" si="28"/>
        <v>91.798130227849555</v>
      </c>
    </row>
    <row r="191" spans="1:17" s="11" customFormat="1" ht="15.6">
      <c r="A191" s="12">
        <v>2</v>
      </c>
      <c r="B191" s="13" t="s">
        <v>23</v>
      </c>
      <c r="C191" s="14" t="s">
        <v>24</v>
      </c>
      <c r="D191" s="15">
        <v>14452200</v>
      </c>
      <c r="E191" s="15">
        <f t="shared" ref="E191:F191" si="34">E193+E194</f>
        <v>17379759</v>
      </c>
      <c r="F191" s="15">
        <f t="shared" si="34"/>
        <v>12909580</v>
      </c>
      <c r="G191" s="15">
        <v>12718333.789999999</v>
      </c>
      <c r="H191" s="15">
        <v>0</v>
      </c>
      <c r="I191" s="15">
        <v>12718333.789999999</v>
      </c>
      <c r="J191" s="15">
        <v>0</v>
      </c>
      <c r="K191" s="15">
        <v>0</v>
      </c>
      <c r="L191" s="16">
        <f t="shared" si="23"/>
        <v>191246.21000000089</v>
      </c>
      <c r="M191" s="16">
        <f t="shared" si="24"/>
        <v>4661425.2100000009</v>
      </c>
      <c r="N191" s="16">
        <f t="shared" si="25"/>
        <v>98.518571402013066</v>
      </c>
      <c r="O191" s="16">
        <f t="shared" si="26"/>
        <v>4661425.2100000009</v>
      </c>
      <c r="P191" s="16">
        <f t="shared" si="27"/>
        <v>191246.21000000089</v>
      </c>
      <c r="Q191" s="37">
        <f t="shared" si="28"/>
        <v>98.518571402013066</v>
      </c>
    </row>
    <row r="192" spans="1:17" s="11" customFormat="1" ht="15.6">
      <c r="A192" s="12">
        <v>2</v>
      </c>
      <c r="B192" s="13" t="s">
        <v>25</v>
      </c>
      <c r="C192" s="14" t="s">
        <v>26</v>
      </c>
      <c r="D192" s="15">
        <v>11846100</v>
      </c>
      <c r="E192" s="15">
        <f t="shared" ref="E192:F192" si="35">E193</f>
        <v>14245785</v>
      </c>
      <c r="F192" s="15">
        <f t="shared" si="35"/>
        <v>10450193</v>
      </c>
      <c r="G192" s="15">
        <v>10348619.83</v>
      </c>
      <c r="H192" s="15">
        <v>0</v>
      </c>
      <c r="I192" s="15">
        <v>10348619.83</v>
      </c>
      <c r="J192" s="15">
        <v>0</v>
      </c>
      <c r="K192" s="15">
        <v>0</v>
      </c>
      <c r="L192" s="16">
        <f t="shared" si="23"/>
        <v>101573.16999999993</v>
      </c>
      <c r="M192" s="16">
        <f t="shared" si="24"/>
        <v>3897165.17</v>
      </c>
      <c r="N192" s="16">
        <f t="shared" si="25"/>
        <v>99.028025893875835</v>
      </c>
      <c r="O192" s="16">
        <f t="shared" si="26"/>
        <v>3897165.17</v>
      </c>
      <c r="P192" s="16">
        <f t="shared" si="27"/>
        <v>101573.16999999993</v>
      </c>
      <c r="Q192" s="37">
        <f t="shared" si="28"/>
        <v>99.028025893875835</v>
      </c>
    </row>
    <row r="193" spans="1:17" s="11" customFormat="1" ht="15.6">
      <c r="A193" s="12">
        <v>0</v>
      </c>
      <c r="B193" s="13" t="s">
        <v>27</v>
      </c>
      <c r="C193" s="14" t="s">
        <v>28</v>
      </c>
      <c r="D193" s="15">
        <v>11846100</v>
      </c>
      <c r="E193" s="15">
        <v>14245785</v>
      </c>
      <c r="F193" s="15">
        <v>10450193</v>
      </c>
      <c r="G193" s="15">
        <v>10348619.83</v>
      </c>
      <c r="H193" s="15">
        <v>0</v>
      </c>
      <c r="I193" s="15">
        <v>10348619.83</v>
      </c>
      <c r="J193" s="15">
        <v>0</v>
      </c>
      <c r="K193" s="15">
        <v>0</v>
      </c>
      <c r="L193" s="16">
        <f t="shared" si="23"/>
        <v>101573.16999999993</v>
      </c>
      <c r="M193" s="16">
        <f t="shared" si="24"/>
        <v>3897165.17</v>
      </c>
      <c r="N193" s="16">
        <f t="shared" si="25"/>
        <v>99.028025893875835</v>
      </c>
      <c r="O193" s="16">
        <f t="shared" si="26"/>
        <v>3897165.17</v>
      </c>
      <c r="P193" s="16">
        <f t="shared" si="27"/>
        <v>101573.16999999993</v>
      </c>
      <c r="Q193" s="37">
        <f t="shared" si="28"/>
        <v>99.028025893875835</v>
      </c>
    </row>
    <row r="194" spans="1:17" s="11" customFormat="1" ht="15.6">
      <c r="A194" s="12">
        <v>0</v>
      </c>
      <c r="B194" s="13" t="s">
        <v>29</v>
      </c>
      <c r="C194" s="14" t="s">
        <v>30</v>
      </c>
      <c r="D194" s="15">
        <v>2606100</v>
      </c>
      <c r="E194" s="15">
        <v>3133974</v>
      </c>
      <c r="F194" s="15">
        <v>2459387</v>
      </c>
      <c r="G194" s="15">
        <v>2369713.96</v>
      </c>
      <c r="H194" s="15">
        <v>0</v>
      </c>
      <c r="I194" s="15">
        <v>2369713.96</v>
      </c>
      <c r="J194" s="15">
        <v>0</v>
      </c>
      <c r="K194" s="15">
        <v>0</v>
      </c>
      <c r="L194" s="16">
        <f t="shared" si="23"/>
        <v>89673.040000000037</v>
      </c>
      <c r="M194" s="16">
        <f t="shared" si="24"/>
        <v>764260.04</v>
      </c>
      <c r="N194" s="16">
        <f t="shared" si="25"/>
        <v>96.353845897371983</v>
      </c>
      <c r="O194" s="16">
        <f t="shared" si="26"/>
        <v>764260.04</v>
      </c>
      <c r="P194" s="16">
        <f t="shared" si="27"/>
        <v>89673.040000000037</v>
      </c>
      <c r="Q194" s="37">
        <f t="shared" si="28"/>
        <v>96.353845897371983</v>
      </c>
    </row>
    <row r="195" spans="1:17" s="11" customFormat="1" ht="15.6">
      <c r="A195" s="12">
        <v>3</v>
      </c>
      <c r="B195" s="13" t="s">
        <v>31</v>
      </c>
      <c r="C195" s="14" t="s">
        <v>32</v>
      </c>
      <c r="D195" s="15">
        <v>4890800</v>
      </c>
      <c r="E195" s="15">
        <f>E196+E197+E198+E199</f>
        <v>6037399.46</v>
      </c>
      <c r="F195" s="15">
        <f t="shared" ref="F195" si="36">F196+F197+F198+F199</f>
        <v>4156899.46</v>
      </c>
      <c r="G195" s="15">
        <v>3014477.61</v>
      </c>
      <c r="H195" s="15">
        <v>0</v>
      </c>
      <c r="I195" s="15">
        <v>2948375.25</v>
      </c>
      <c r="J195" s="15">
        <v>98437.59</v>
      </c>
      <c r="K195" s="15">
        <v>2331</v>
      </c>
      <c r="L195" s="16">
        <f t="shared" si="23"/>
        <v>1142421.8500000001</v>
      </c>
      <c r="M195" s="16">
        <f t="shared" si="24"/>
        <v>3022921.85</v>
      </c>
      <c r="N195" s="16">
        <f t="shared" si="25"/>
        <v>72.517452947971947</v>
      </c>
      <c r="O195" s="16">
        <f t="shared" si="26"/>
        <v>3089024.21</v>
      </c>
      <c r="P195" s="16">
        <f t="shared" si="27"/>
        <v>1208524.21</v>
      </c>
      <c r="Q195" s="37">
        <f t="shared" si="28"/>
        <v>70.927268710030333</v>
      </c>
    </row>
    <row r="196" spans="1:17" s="11" customFormat="1" ht="15.6">
      <c r="A196" s="12">
        <v>0</v>
      </c>
      <c r="B196" s="13" t="s">
        <v>33</v>
      </c>
      <c r="C196" s="14" t="s">
        <v>34</v>
      </c>
      <c r="D196" s="15">
        <v>200000</v>
      </c>
      <c r="E196" s="15">
        <f>301740+9050.88+23263.61</f>
        <v>334054.49</v>
      </c>
      <c r="F196" s="15">
        <f>297440+9050.88+23263.61</f>
        <v>329754.49</v>
      </c>
      <c r="G196" s="15">
        <v>281310.7</v>
      </c>
      <c r="H196" s="15">
        <v>0</v>
      </c>
      <c r="I196" s="15">
        <v>302510.7</v>
      </c>
      <c r="J196" s="15">
        <v>0</v>
      </c>
      <c r="K196" s="15">
        <v>0</v>
      </c>
      <c r="L196" s="16">
        <f t="shared" si="23"/>
        <v>48443.789999999979</v>
      </c>
      <c r="M196" s="16">
        <f t="shared" si="24"/>
        <v>52743.789999999979</v>
      </c>
      <c r="N196" s="16">
        <f t="shared" si="25"/>
        <v>85.3091340772949</v>
      </c>
      <c r="O196" s="16">
        <f t="shared" si="26"/>
        <v>31543.789999999979</v>
      </c>
      <c r="P196" s="16">
        <f t="shared" si="27"/>
        <v>27243.789999999979</v>
      </c>
      <c r="Q196" s="37">
        <f t="shared" si="28"/>
        <v>91.738159501634087</v>
      </c>
    </row>
    <row r="197" spans="1:17" s="11" customFormat="1" ht="15.6">
      <c r="A197" s="12">
        <v>0</v>
      </c>
      <c r="B197" s="13" t="s">
        <v>90</v>
      </c>
      <c r="C197" s="14" t="s">
        <v>91</v>
      </c>
      <c r="D197" s="15">
        <v>251786</v>
      </c>
      <c r="E197" s="15">
        <f>814266+100000+12564.97</f>
        <v>926830.97</v>
      </c>
      <c r="F197" s="15">
        <f>454266+112564.97</f>
        <v>566830.97</v>
      </c>
      <c r="G197" s="15">
        <v>35822.050000000003</v>
      </c>
      <c r="H197" s="15">
        <v>0</v>
      </c>
      <c r="I197" s="15">
        <v>44626.28</v>
      </c>
      <c r="J197" s="15">
        <v>2331</v>
      </c>
      <c r="K197" s="15">
        <v>2331</v>
      </c>
      <c r="L197" s="16">
        <f t="shared" si="23"/>
        <v>531008.91999999993</v>
      </c>
      <c r="M197" s="16">
        <f t="shared" si="24"/>
        <v>891008.91999999993</v>
      </c>
      <c r="N197" s="16">
        <f t="shared" si="25"/>
        <v>6.3197058551687819</v>
      </c>
      <c r="O197" s="16">
        <f t="shared" si="26"/>
        <v>882204.69</v>
      </c>
      <c r="P197" s="16">
        <f t="shared" si="27"/>
        <v>522204.68999999994</v>
      </c>
      <c r="Q197" s="37">
        <f t="shared" si="28"/>
        <v>7.8729431456435766</v>
      </c>
    </row>
    <row r="198" spans="1:17" s="11" customFormat="1" ht="15.6">
      <c r="A198" s="12">
        <v>0</v>
      </c>
      <c r="B198" s="13" t="s">
        <v>35</v>
      </c>
      <c r="C198" s="14" t="s">
        <v>36</v>
      </c>
      <c r="D198" s="15">
        <v>224614</v>
      </c>
      <c r="E198" s="15">
        <v>462114</v>
      </c>
      <c r="F198" s="15">
        <v>421414</v>
      </c>
      <c r="G198" s="15">
        <v>421411.2</v>
      </c>
      <c r="H198" s="15">
        <v>0</v>
      </c>
      <c r="I198" s="15">
        <v>420876.65</v>
      </c>
      <c r="J198" s="15">
        <v>534.54999999999995</v>
      </c>
      <c r="K198" s="15">
        <v>0</v>
      </c>
      <c r="L198" s="16">
        <f t="shared" si="23"/>
        <v>2.7999999999883585</v>
      </c>
      <c r="M198" s="16">
        <f t="shared" si="24"/>
        <v>40702.799999999988</v>
      </c>
      <c r="N198" s="16">
        <f t="shared" si="25"/>
        <v>99.999335570246842</v>
      </c>
      <c r="O198" s="16">
        <f t="shared" si="26"/>
        <v>41237.349999999977</v>
      </c>
      <c r="P198" s="16">
        <f t="shared" si="27"/>
        <v>537.34999999997672</v>
      </c>
      <c r="Q198" s="37">
        <f t="shared" si="28"/>
        <v>99.872488811477552</v>
      </c>
    </row>
    <row r="199" spans="1:17" s="11" customFormat="1" ht="15.6">
      <c r="A199" s="12">
        <v>3</v>
      </c>
      <c r="B199" s="13" t="s">
        <v>39</v>
      </c>
      <c r="C199" s="14" t="s">
        <v>40</v>
      </c>
      <c r="D199" s="15">
        <v>4214400</v>
      </c>
      <c r="E199" s="15">
        <v>4314400</v>
      </c>
      <c r="F199" s="15">
        <v>2838900</v>
      </c>
      <c r="G199" s="15">
        <v>2275933.6599999997</v>
      </c>
      <c r="H199" s="15">
        <v>0</v>
      </c>
      <c r="I199" s="15">
        <v>2180361.6199999996</v>
      </c>
      <c r="J199" s="15">
        <v>95572.04</v>
      </c>
      <c r="K199" s="15">
        <v>0</v>
      </c>
      <c r="L199" s="16">
        <f t="shared" si="23"/>
        <v>562966.34000000032</v>
      </c>
      <c r="M199" s="16">
        <f t="shared" si="24"/>
        <v>2038466.3400000003</v>
      </c>
      <c r="N199" s="16">
        <f t="shared" si="25"/>
        <v>80.169560745359107</v>
      </c>
      <c r="O199" s="16">
        <f t="shared" si="26"/>
        <v>2134038.3800000004</v>
      </c>
      <c r="P199" s="16">
        <f t="shared" si="27"/>
        <v>658538.38000000035</v>
      </c>
      <c r="Q199" s="37">
        <f t="shared" si="28"/>
        <v>76.803044136813554</v>
      </c>
    </row>
    <row r="200" spans="1:17" s="11" customFormat="1" ht="15.6">
      <c r="A200" s="12">
        <v>0</v>
      </c>
      <c r="B200" s="13" t="s">
        <v>41</v>
      </c>
      <c r="C200" s="14" t="s">
        <v>42</v>
      </c>
      <c r="D200" s="15">
        <v>2944000</v>
      </c>
      <c r="E200" s="15">
        <v>3044000</v>
      </c>
      <c r="F200" s="15">
        <v>1860000</v>
      </c>
      <c r="G200" s="15">
        <v>1855715.03</v>
      </c>
      <c r="H200" s="15">
        <v>0</v>
      </c>
      <c r="I200" s="15">
        <v>1855715.03</v>
      </c>
      <c r="J200" s="15">
        <v>0</v>
      </c>
      <c r="K200" s="15">
        <v>0</v>
      </c>
      <c r="L200" s="16">
        <f t="shared" si="23"/>
        <v>4284.9699999999721</v>
      </c>
      <c r="M200" s="16">
        <f t="shared" si="24"/>
        <v>1188284.97</v>
      </c>
      <c r="N200" s="16">
        <f t="shared" si="25"/>
        <v>99.769625268817208</v>
      </c>
      <c r="O200" s="16">
        <f t="shared" si="26"/>
        <v>1188284.97</v>
      </c>
      <c r="P200" s="16">
        <f t="shared" si="27"/>
        <v>4284.9699999999721</v>
      </c>
      <c r="Q200" s="37">
        <f t="shared" si="28"/>
        <v>99.769625268817208</v>
      </c>
    </row>
    <row r="201" spans="1:17" s="11" customFormat="1" ht="15.6">
      <c r="A201" s="12">
        <v>0</v>
      </c>
      <c r="B201" s="13" t="s">
        <v>43</v>
      </c>
      <c r="C201" s="14" t="s">
        <v>44</v>
      </c>
      <c r="D201" s="15">
        <v>189500</v>
      </c>
      <c r="E201" s="15">
        <v>189500</v>
      </c>
      <c r="F201" s="15">
        <v>148000</v>
      </c>
      <c r="G201" s="15">
        <v>53800.17</v>
      </c>
      <c r="H201" s="15">
        <v>0</v>
      </c>
      <c r="I201" s="15">
        <v>53800.17</v>
      </c>
      <c r="J201" s="15">
        <v>0</v>
      </c>
      <c r="K201" s="15">
        <v>0</v>
      </c>
      <c r="L201" s="16">
        <f t="shared" si="23"/>
        <v>94199.83</v>
      </c>
      <c r="M201" s="16">
        <f t="shared" si="24"/>
        <v>135699.83000000002</v>
      </c>
      <c r="N201" s="16">
        <f t="shared" si="25"/>
        <v>36.351466216216217</v>
      </c>
      <c r="O201" s="16">
        <f t="shared" si="26"/>
        <v>135699.83000000002</v>
      </c>
      <c r="P201" s="16">
        <f t="shared" si="27"/>
        <v>94199.83</v>
      </c>
      <c r="Q201" s="37">
        <f t="shared" si="28"/>
        <v>36.351466216216217</v>
      </c>
    </row>
    <row r="202" spans="1:17" s="11" customFormat="1" ht="15.6">
      <c r="A202" s="12">
        <v>0</v>
      </c>
      <c r="B202" s="13" t="s">
        <v>45</v>
      </c>
      <c r="C202" s="14" t="s">
        <v>46</v>
      </c>
      <c r="D202" s="15">
        <v>1047100</v>
      </c>
      <c r="E202" s="15">
        <v>1047100</v>
      </c>
      <c r="F202" s="15">
        <v>797100</v>
      </c>
      <c r="G202" s="15">
        <v>348916.43</v>
      </c>
      <c r="H202" s="15">
        <v>0</v>
      </c>
      <c r="I202" s="15">
        <v>253344.39</v>
      </c>
      <c r="J202" s="15">
        <v>95572.04</v>
      </c>
      <c r="K202" s="15">
        <v>0</v>
      </c>
      <c r="L202" s="16">
        <f t="shared" ref="L202:L265" si="37">F202-G202</f>
        <v>448183.57</v>
      </c>
      <c r="M202" s="16">
        <f t="shared" ref="M202:M265" si="38">E202-G202</f>
        <v>698183.57000000007</v>
      </c>
      <c r="N202" s="16">
        <f t="shared" ref="N202:N265" si="39">IF(F202=0,0,(G202/F202)*100)</f>
        <v>43.773231714966755</v>
      </c>
      <c r="O202" s="16">
        <f t="shared" ref="O202:O265" si="40">E202-I202</f>
        <v>793755.61</v>
      </c>
      <c r="P202" s="16">
        <f t="shared" ref="P202:P265" si="41">F202-I202</f>
        <v>543755.61</v>
      </c>
      <c r="Q202" s="37">
        <f t="shared" ref="Q202:Q265" si="42">IF(F202=0,0,(I202/F202)*100)</f>
        <v>31.783263078660145</v>
      </c>
    </row>
    <row r="203" spans="1:17" s="11" customFormat="1" ht="31.2">
      <c r="A203" s="12">
        <v>0</v>
      </c>
      <c r="B203" s="13" t="s">
        <v>49</v>
      </c>
      <c r="C203" s="14" t="s">
        <v>50</v>
      </c>
      <c r="D203" s="15">
        <v>33800</v>
      </c>
      <c r="E203" s="15">
        <v>33800</v>
      </c>
      <c r="F203" s="15">
        <v>33800</v>
      </c>
      <c r="G203" s="15">
        <v>17502.03</v>
      </c>
      <c r="H203" s="15">
        <v>0</v>
      </c>
      <c r="I203" s="15">
        <v>17502.03</v>
      </c>
      <c r="J203" s="15">
        <v>0</v>
      </c>
      <c r="K203" s="15">
        <v>0</v>
      </c>
      <c r="L203" s="16">
        <f t="shared" si="37"/>
        <v>16297.970000000001</v>
      </c>
      <c r="M203" s="16">
        <f t="shared" si="38"/>
        <v>16297.970000000001</v>
      </c>
      <c r="N203" s="16">
        <f t="shared" si="39"/>
        <v>51.781153846153835</v>
      </c>
      <c r="O203" s="16">
        <f t="shared" si="40"/>
        <v>16297.970000000001</v>
      </c>
      <c r="P203" s="16">
        <f t="shared" si="41"/>
        <v>16297.970000000001</v>
      </c>
      <c r="Q203" s="37">
        <f t="shared" si="42"/>
        <v>51.781153846153835</v>
      </c>
    </row>
    <row r="204" spans="1:17" s="11" customFormat="1" ht="15.6">
      <c r="A204" s="12">
        <v>1</v>
      </c>
      <c r="B204" s="13" t="s">
        <v>57</v>
      </c>
      <c r="C204" s="14" t="s">
        <v>58</v>
      </c>
      <c r="D204" s="15">
        <v>0</v>
      </c>
      <c r="E204" s="15">
        <v>30200</v>
      </c>
      <c r="F204" s="15">
        <v>30200</v>
      </c>
      <c r="G204" s="15">
        <v>30200</v>
      </c>
      <c r="H204" s="15">
        <v>0</v>
      </c>
      <c r="I204" s="15">
        <v>30200</v>
      </c>
      <c r="J204" s="15">
        <v>0</v>
      </c>
      <c r="K204" s="15">
        <v>0</v>
      </c>
      <c r="L204" s="16">
        <f t="shared" si="37"/>
        <v>0</v>
      </c>
      <c r="M204" s="16">
        <f t="shared" si="38"/>
        <v>0</v>
      </c>
      <c r="N204" s="16">
        <f t="shared" si="39"/>
        <v>100</v>
      </c>
      <c r="O204" s="16">
        <f t="shared" si="40"/>
        <v>0</v>
      </c>
      <c r="P204" s="16">
        <f t="shared" si="41"/>
        <v>0</v>
      </c>
      <c r="Q204" s="37">
        <f t="shared" si="42"/>
        <v>100</v>
      </c>
    </row>
    <row r="205" spans="1:17" s="11" customFormat="1" ht="15.6">
      <c r="A205" s="12">
        <v>2</v>
      </c>
      <c r="B205" s="13" t="s">
        <v>59</v>
      </c>
      <c r="C205" s="14" t="s">
        <v>60</v>
      </c>
      <c r="D205" s="15">
        <v>0</v>
      </c>
      <c r="E205" s="15">
        <v>30200</v>
      </c>
      <c r="F205" s="15">
        <v>30200</v>
      </c>
      <c r="G205" s="15">
        <v>30200</v>
      </c>
      <c r="H205" s="15">
        <v>0</v>
      </c>
      <c r="I205" s="15">
        <v>30200</v>
      </c>
      <c r="J205" s="15">
        <v>0</v>
      </c>
      <c r="K205" s="15">
        <v>0</v>
      </c>
      <c r="L205" s="16">
        <f t="shared" si="37"/>
        <v>0</v>
      </c>
      <c r="M205" s="16">
        <f t="shared" si="38"/>
        <v>0</v>
      </c>
      <c r="N205" s="16">
        <f t="shared" si="39"/>
        <v>100</v>
      </c>
      <c r="O205" s="16">
        <f t="shared" si="40"/>
        <v>0</v>
      </c>
      <c r="P205" s="16">
        <f t="shared" si="41"/>
        <v>0</v>
      </c>
      <c r="Q205" s="37">
        <f t="shared" si="42"/>
        <v>100</v>
      </c>
    </row>
    <row r="206" spans="1:17" s="11" customFormat="1" ht="31.2">
      <c r="A206" s="12">
        <v>0</v>
      </c>
      <c r="B206" s="13" t="s">
        <v>61</v>
      </c>
      <c r="C206" s="14" t="s">
        <v>62</v>
      </c>
      <c r="D206" s="15">
        <v>0</v>
      </c>
      <c r="E206" s="15">
        <v>30200</v>
      </c>
      <c r="F206" s="15">
        <v>30200</v>
      </c>
      <c r="G206" s="15">
        <v>30200</v>
      </c>
      <c r="H206" s="15">
        <v>0</v>
      </c>
      <c r="I206" s="15">
        <v>30200</v>
      </c>
      <c r="J206" s="15">
        <v>0</v>
      </c>
      <c r="K206" s="15">
        <v>0</v>
      </c>
      <c r="L206" s="16">
        <f t="shared" si="37"/>
        <v>0</v>
      </c>
      <c r="M206" s="16">
        <f t="shared" si="38"/>
        <v>0</v>
      </c>
      <c r="N206" s="16">
        <f t="shared" si="39"/>
        <v>100</v>
      </c>
      <c r="O206" s="16">
        <f t="shared" si="40"/>
        <v>0</v>
      </c>
      <c r="P206" s="16">
        <f t="shared" si="41"/>
        <v>0</v>
      </c>
      <c r="Q206" s="37">
        <f t="shared" si="42"/>
        <v>100</v>
      </c>
    </row>
    <row r="207" spans="1:17" s="11" customFormat="1" ht="31.2" hidden="1">
      <c r="A207" s="12">
        <v>2</v>
      </c>
      <c r="B207" s="13" t="s">
        <v>173</v>
      </c>
      <c r="C207" s="14" t="s">
        <v>174</v>
      </c>
      <c r="D207" s="15">
        <v>24679110</v>
      </c>
      <c r="E207" s="15">
        <f t="shared" ref="E207:F207" si="43">E209</f>
        <v>41762359.170000002</v>
      </c>
      <c r="F207" s="15">
        <f t="shared" si="43"/>
        <v>33551437.169999998</v>
      </c>
      <c r="G207" s="15">
        <v>21996357.25</v>
      </c>
      <c r="H207" s="15">
        <v>0</v>
      </c>
      <c r="I207" s="15">
        <v>30588077.499999996</v>
      </c>
      <c r="J207" s="15">
        <v>35200.199999999997</v>
      </c>
      <c r="K207" s="15">
        <v>35200.199999999997</v>
      </c>
      <c r="L207" s="16">
        <f t="shared" si="37"/>
        <v>11555079.919999998</v>
      </c>
      <c r="M207" s="16">
        <f t="shared" si="38"/>
        <v>19766001.920000002</v>
      </c>
      <c r="N207" s="16">
        <f t="shared" si="39"/>
        <v>65.560104440676639</v>
      </c>
      <c r="O207" s="16">
        <f t="shared" si="40"/>
        <v>11174281.670000006</v>
      </c>
      <c r="P207" s="16">
        <f t="shared" si="41"/>
        <v>2963359.6700000018</v>
      </c>
      <c r="Q207" s="37">
        <f t="shared" si="42"/>
        <v>91.167711669145163</v>
      </c>
    </row>
    <row r="208" spans="1:17" s="11" customFormat="1" ht="46.8" hidden="1">
      <c r="A208" s="12">
        <v>3</v>
      </c>
      <c r="B208" s="13" t="s">
        <v>175</v>
      </c>
      <c r="C208" s="14" t="s">
        <v>176</v>
      </c>
      <c r="D208" s="15">
        <v>24679110</v>
      </c>
      <c r="E208" s="15">
        <f t="shared" ref="E208:F208" si="44">E209</f>
        <v>41762359.170000002</v>
      </c>
      <c r="F208" s="15">
        <f t="shared" si="44"/>
        <v>33551437.169999998</v>
      </c>
      <c r="G208" s="15">
        <v>21996357.25</v>
      </c>
      <c r="H208" s="15">
        <v>0</v>
      </c>
      <c r="I208" s="15">
        <v>30588077.499999996</v>
      </c>
      <c r="J208" s="15">
        <v>35200.199999999997</v>
      </c>
      <c r="K208" s="15">
        <v>35200.199999999997</v>
      </c>
      <c r="L208" s="16">
        <f t="shared" si="37"/>
        <v>11555079.919999998</v>
      </c>
      <c r="M208" s="16">
        <f t="shared" si="38"/>
        <v>19766001.920000002</v>
      </c>
      <c r="N208" s="16">
        <f t="shared" si="39"/>
        <v>65.560104440676639</v>
      </c>
      <c r="O208" s="16">
        <f t="shared" si="40"/>
        <v>11174281.670000006</v>
      </c>
      <c r="P208" s="16">
        <f t="shared" si="41"/>
        <v>2963359.6700000018</v>
      </c>
      <c r="Q208" s="37">
        <f t="shared" si="42"/>
        <v>91.167711669145163</v>
      </c>
    </row>
    <row r="209" spans="1:17" s="11" customFormat="1" ht="51" customHeight="1">
      <c r="A209" s="12">
        <v>1</v>
      </c>
      <c r="B209" s="13" t="s">
        <v>177</v>
      </c>
      <c r="C209" s="14" t="s">
        <v>176</v>
      </c>
      <c r="D209" s="15">
        <v>24679110</v>
      </c>
      <c r="E209" s="15">
        <f t="shared" ref="E209:F209" si="45">E210+E225</f>
        <v>41762359.170000002</v>
      </c>
      <c r="F209" s="15">
        <f t="shared" si="45"/>
        <v>33551437.169999998</v>
      </c>
      <c r="G209" s="15">
        <v>21996357.25</v>
      </c>
      <c r="H209" s="15">
        <v>0</v>
      </c>
      <c r="I209" s="15">
        <v>30588077.499999996</v>
      </c>
      <c r="J209" s="15">
        <v>35200.199999999997</v>
      </c>
      <c r="K209" s="15">
        <v>35200.199999999997</v>
      </c>
      <c r="L209" s="16">
        <f t="shared" si="37"/>
        <v>11555079.919999998</v>
      </c>
      <c r="M209" s="16">
        <f t="shared" si="38"/>
        <v>19766001.920000002</v>
      </c>
      <c r="N209" s="16">
        <f t="shared" si="39"/>
        <v>65.560104440676639</v>
      </c>
      <c r="O209" s="16">
        <f t="shared" si="40"/>
        <v>11174281.670000006</v>
      </c>
      <c r="P209" s="16">
        <f t="shared" si="41"/>
        <v>2963359.6700000018</v>
      </c>
      <c r="Q209" s="37">
        <f t="shared" si="42"/>
        <v>91.167711669145163</v>
      </c>
    </row>
    <row r="210" spans="1:17" s="11" customFormat="1" ht="15.6">
      <c r="A210" s="12">
        <v>1</v>
      </c>
      <c r="B210" s="13" t="s">
        <v>21</v>
      </c>
      <c r="C210" s="14" t="s">
        <v>22</v>
      </c>
      <c r="D210" s="15">
        <v>24679110</v>
      </c>
      <c r="E210" s="15">
        <f t="shared" ref="E210:F210" si="46">E211+E215</f>
        <v>33445713.359999999</v>
      </c>
      <c r="F210" s="15">
        <f t="shared" si="46"/>
        <v>25234791.359999999</v>
      </c>
      <c r="G210" s="15">
        <v>21794557.25</v>
      </c>
      <c r="H210" s="15">
        <v>0</v>
      </c>
      <c r="I210" s="15">
        <v>22469631.689999998</v>
      </c>
      <c r="J210" s="15">
        <v>35200.199999999997</v>
      </c>
      <c r="K210" s="15">
        <v>35200.199999999997</v>
      </c>
      <c r="L210" s="16">
        <f t="shared" si="37"/>
        <v>3440234.1099999994</v>
      </c>
      <c r="M210" s="16">
        <f t="shared" si="38"/>
        <v>11651156.109999999</v>
      </c>
      <c r="N210" s="16">
        <f t="shared" si="39"/>
        <v>86.367099054152831</v>
      </c>
      <c r="O210" s="16">
        <f t="shared" si="40"/>
        <v>10976081.670000002</v>
      </c>
      <c r="P210" s="16">
        <f t="shared" si="41"/>
        <v>2765159.6700000018</v>
      </c>
      <c r="Q210" s="37">
        <f t="shared" si="42"/>
        <v>89.042272509599215</v>
      </c>
    </row>
    <row r="211" spans="1:17" s="11" customFormat="1" ht="15.6">
      <c r="A211" s="12">
        <v>2</v>
      </c>
      <c r="B211" s="13" t="s">
        <v>23</v>
      </c>
      <c r="C211" s="14" t="s">
        <v>24</v>
      </c>
      <c r="D211" s="15">
        <v>11564580</v>
      </c>
      <c r="E211" s="15">
        <f t="shared" ref="E211:F211" si="47">E213+E214</f>
        <v>13655122</v>
      </c>
      <c r="F211" s="15">
        <f t="shared" si="47"/>
        <v>11178600</v>
      </c>
      <c r="G211" s="15">
        <v>9829298.9399999995</v>
      </c>
      <c r="H211" s="15">
        <v>0</v>
      </c>
      <c r="I211" s="15">
        <v>9829298.9399999995</v>
      </c>
      <c r="J211" s="15">
        <v>0</v>
      </c>
      <c r="K211" s="15">
        <v>0</v>
      </c>
      <c r="L211" s="16">
        <f t="shared" si="37"/>
        <v>1349301.0600000005</v>
      </c>
      <c r="M211" s="16">
        <f t="shared" si="38"/>
        <v>3825823.0600000005</v>
      </c>
      <c r="N211" s="16">
        <f t="shared" si="39"/>
        <v>87.929606032955817</v>
      </c>
      <c r="O211" s="16">
        <f t="shared" si="40"/>
        <v>3825823.0600000005</v>
      </c>
      <c r="P211" s="16">
        <f t="shared" si="41"/>
        <v>1349301.0600000005</v>
      </c>
      <c r="Q211" s="37">
        <f t="shared" si="42"/>
        <v>87.929606032955817</v>
      </c>
    </row>
    <row r="212" spans="1:17" s="11" customFormat="1" ht="15.6">
      <c r="A212" s="12">
        <v>2</v>
      </c>
      <c r="B212" s="13" t="s">
        <v>25</v>
      </c>
      <c r="C212" s="14" t="s">
        <v>26</v>
      </c>
      <c r="D212" s="15">
        <v>9571580</v>
      </c>
      <c r="E212" s="15">
        <f t="shared" ref="E212:F212" si="48">E213</f>
        <v>11114315</v>
      </c>
      <c r="F212" s="15">
        <f t="shared" si="48"/>
        <v>9038000</v>
      </c>
      <c r="G212" s="15">
        <v>7967569.79</v>
      </c>
      <c r="H212" s="15">
        <v>0</v>
      </c>
      <c r="I212" s="15">
        <v>7967569.79</v>
      </c>
      <c r="J212" s="15">
        <v>0</v>
      </c>
      <c r="K212" s="15">
        <v>0</v>
      </c>
      <c r="L212" s="16">
        <f t="shared" si="37"/>
        <v>1070430.21</v>
      </c>
      <c r="M212" s="16">
        <f t="shared" si="38"/>
        <v>3146745.21</v>
      </c>
      <c r="N212" s="16">
        <f t="shared" si="39"/>
        <v>88.156337574684656</v>
      </c>
      <c r="O212" s="16">
        <f t="shared" si="40"/>
        <v>3146745.21</v>
      </c>
      <c r="P212" s="16">
        <f t="shared" si="41"/>
        <v>1070430.21</v>
      </c>
      <c r="Q212" s="37">
        <f t="shared" si="42"/>
        <v>88.156337574684656</v>
      </c>
    </row>
    <row r="213" spans="1:17" s="11" customFormat="1" ht="15.6">
      <c r="A213" s="12">
        <v>0</v>
      </c>
      <c r="B213" s="13" t="s">
        <v>27</v>
      </c>
      <c r="C213" s="14" t="s">
        <v>28</v>
      </c>
      <c r="D213" s="15">
        <v>9571580</v>
      </c>
      <c r="E213" s="15">
        <v>11114315</v>
      </c>
      <c r="F213" s="15">
        <v>9038000</v>
      </c>
      <c r="G213" s="15">
        <v>7967569.79</v>
      </c>
      <c r="H213" s="15">
        <v>0</v>
      </c>
      <c r="I213" s="15">
        <v>7967569.79</v>
      </c>
      <c r="J213" s="15">
        <v>0</v>
      </c>
      <c r="K213" s="15">
        <v>0</v>
      </c>
      <c r="L213" s="16">
        <f t="shared" si="37"/>
        <v>1070430.21</v>
      </c>
      <c r="M213" s="16">
        <f t="shared" si="38"/>
        <v>3146745.21</v>
      </c>
      <c r="N213" s="16">
        <f t="shared" si="39"/>
        <v>88.156337574684656</v>
      </c>
      <c r="O213" s="16">
        <f t="shared" si="40"/>
        <v>3146745.21</v>
      </c>
      <c r="P213" s="16">
        <f t="shared" si="41"/>
        <v>1070430.21</v>
      </c>
      <c r="Q213" s="37">
        <f t="shared" si="42"/>
        <v>88.156337574684656</v>
      </c>
    </row>
    <row r="214" spans="1:17" s="11" customFormat="1" ht="15.6">
      <c r="A214" s="12">
        <v>0</v>
      </c>
      <c r="B214" s="13" t="s">
        <v>29</v>
      </c>
      <c r="C214" s="14" t="s">
        <v>30</v>
      </c>
      <c r="D214" s="15">
        <v>1993000</v>
      </c>
      <c r="E214" s="15">
        <v>2540807</v>
      </c>
      <c r="F214" s="15">
        <v>2140600</v>
      </c>
      <c r="G214" s="15">
        <v>1861729.15</v>
      </c>
      <c r="H214" s="15">
        <v>0</v>
      </c>
      <c r="I214" s="15">
        <v>1861729.15</v>
      </c>
      <c r="J214" s="15">
        <v>0</v>
      </c>
      <c r="K214" s="15">
        <v>0</v>
      </c>
      <c r="L214" s="16">
        <f t="shared" si="37"/>
        <v>278870.85000000009</v>
      </c>
      <c r="M214" s="16">
        <f t="shared" si="38"/>
        <v>679077.85000000009</v>
      </c>
      <c r="N214" s="16">
        <f t="shared" si="39"/>
        <v>86.972304494067075</v>
      </c>
      <c r="O214" s="16">
        <f t="shared" si="40"/>
        <v>679077.85000000009</v>
      </c>
      <c r="P214" s="16">
        <f t="shared" si="41"/>
        <v>278870.85000000009</v>
      </c>
      <c r="Q214" s="37">
        <f t="shared" si="42"/>
        <v>86.972304494067075</v>
      </c>
    </row>
    <row r="215" spans="1:17" s="11" customFormat="1" ht="15.6">
      <c r="A215" s="12">
        <v>3</v>
      </c>
      <c r="B215" s="13" t="s">
        <v>31</v>
      </c>
      <c r="C215" s="14" t="s">
        <v>32</v>
      </c>
      <c r="D215" s="15">
        <v>13114530</v>
      </c>
      <c r="E215" s="15">
        <f t="shared" ref="E215:F215" si="49">E216+E217+E218+E219+E220</f>
        <v>19790591.359999999</v>
      </c>
      <c r="F215" s="15">
        <f t="shared" si="49"/>
        <v>14056191.359999999</v>
      </c>
      <c r="G215" s="15">
        <v>11965258.310000002</v>
      </c>
      <c r="H215" s="15">
        <v>0</v>
      </c>
      <c r="I215" s="15">
        <v>12640332.750000002</v>
      </c>
      <c r="J215" s="15">
        <v>35200.199999999997</v>
      </c>
      <c r="K215" s="15">
        <v>35200.199999999997</v>
      </c>
      <c r="L215" s="16">
        <f t="shared" si="37"/>
        <v>2090933.049999997</v>
      </c>
      <c r="M215" s="16">
        <f t="shared" si="38"/>
        <v>7825333.049999997</v>
      </c>
      <c r="N215" s="16">
        <f t="shared" si="39"/>
        <v>85.124469378311034</v>
      </c>
      <c r="O215" s="16">
        <f t="shared" si="40"/>
        <v>7150258.6099999975</v>
      </c>
      <c r="P215" s="16">
        <f t="shared" si="41"/>
        <v>1415858.6099999975</v>
      </c>
      <c r="Q215" s="37">
        <f t="shared" si="42"/>
        <v>89.92715328258025</v>
      </c>
    </row>
    <row r="216" spans="1:17" s="11" customFormat="1" ht="15.6">
      <c r="A216" s="12">
        <v>0</v>
      </c>
      <c r="B216" s="13" t="s">
        <v>33</v>
      </c>
      <c r="C216" s="14" t="s">
        <v>34</v>
      </c>
      <c r="D216" s="15">
        <v>809950</v>
      </c>
      <c r="E216" s="15">
        <f>1393964+39167.47+90201+1160.36</f>
        <v>1524492.83</v>
      </c>
      <c r="F216" s="15">
        <f>1393964+39167.47+90201+1160.36</f>
        <v>1524492.83</v>
      </c>
      <c r="G216" s="15">
        <v>1102738.8</v>
      </c>
      <c r="H216" s="15">
        <v>0</v>
      </c>
      <c r="I216" s="15">
        <v>1190139.6000000001</v>
      </c>
      <c r="J216" s="15">
        <v>35200.199999999997</v>
      </c>
      <c r="K216" s="15">
        <v>35200.199999999997</v>
      </c>
      <c r="L216" s="16">
        <f t="shared" si="37"/>
        <v>421754.03</v>
      </c>
      <c r="M216" s="16">
        <f t="shared" si="38"/>
        <v>421754.03</v>
      </c>
      <c r="N216" s="16">
        <f t="shared" si="39"/>
        <v>72.334797402753281</v>
      </c>
      <c r="O216" s="16">
        <f t="shared" si="40"/>
        <v>334353.23</v>
      </c>
      <c r="P216" s="16">
        <f t="shared" si="41"/>
        <v>334353.23</v>
      </c>
      <c r="Q216" s="37">
        <f t="shared" si="42"/>
        <v>78.067904064855469</v>
      </c>
    </row>
    <row r="217" spans="1:17" s="11" customFormat="1" ht="15.6">
      <c r="A217" s="12">
        <v>0</v>
      </c>
      <c r="B217" s="13" t="s">
        <v>178</v>
      </c>
      <c r="C217" s="14" t="s">
        <v>179</v>
      </c>
      <c r="D217" s="15">
        <v>0</v>
      </c>
      <c r="E217" s="15">
        <v>2240</v>
      </c>
      <c r="F217" s="15">
        <v>2240</v>
      </c>
      <c r="G217" s="15">
        <v>0</v>
      </c>
      <c r="H217" s="15">
        <v>0</v>
      </c>
      <c r="I217" s="15">
        <v>2240</v>
      </c>
      <c r="J217" s="15">
        <v>0</v>
      </c>
      <c r="K217" s="15">
        <v>0</v>
      </c>
      <c r="L217" s="16">
        <f t="shared" si="37"/>
        <v>2240</v>
      </c>
      <c r="M217" s="16">
        <f t="shared" si="38"/>
        <v>2240</v>
      </c>
      <c r="N217" s="16">
        <f t="shared" si="39"/>
        <v>0</v>
      </c>
      <c r="O217" s="16">
        <f t="shared" si="40"/>
        <v>0</v>
      </c>
      <c r="P217" s="16">
        <f t="shared" si="41"/>
        <v>0</v>
      </c>
      <c r="Q217" s="37">
        <f t="shared" si="42"/>
        <v>100</v>
      </c>
    </row>
    <row r="218" spans="1:17" s="11" customFormat="1" ht="15.6">
      <c r="A218" s="12">
        <v>0</v>
      </c>
      <c r="B218" s="13" t="s">
        <v>90</v>
      </c>
      <c r="C218" s="14" t="s">
        <v>91</v>
      </c>
      <c r="D218" s="15">
        <v>1662480</v>
      </c>
      <c r="E218" s="15">
        <f>900000+60832.53</f>
        <v>960832.53</v>
      </c>
      <c r="F218" s="15">
        <f>281000+60832.53</f>
        <v>341832.53</v>
      </c>
      <c r="G218" s="15">
        <v>43699.41</v>
      </c>
      <c r="H218" s="15">
        <v>0</v>
      </c>
      <c r="I218" s="15">
        <v>48133.05</v>
      </c>
      <c r="J218" s="15">
        <v>0</v>
      </c>
      <c r="K218" s="15">
        <v>0</v>
      </c>
      <c r="L218" s="16">
        <f t="shared" si="37"/>
        <v>298133.12</v>
      </c>
      <c r="M218" s="16">
        <f t="shared" si="38"/>
        <v>917133.12</v>
      </c>
      <c r="N218" s="16">
        <f t="shared" si="39"/>
        <v>12.783865245358598</v>
      </c>
      <c r="O218" s="16">
        <f t="shared" si="40"/>
        <v>912699.48</v>
      </c>
      <c r="P218" s="16">
        <f t="shared" si="41"/>
        <v>293699.48000000004</v>
      </c>
      <c r="Q218" s="37">
        <f t="shared" si="42"/>
        <v>14.08088633343351</v>
      </c>
    </row>
    <row r="219" spans="1:17" s="11" customFormat="1" ht="15.6">
      <c r="A219" s="12">
        <v>0</v>
      </c>
      <c r="B219" s="13" t="s">
        <v>35</v>
      </c>
      <c r="C219" s="14" t="s">
        <v>36</v>
      </c>
      <c r="D219" s="15">
        <v>962000</v>
      </c>
      <c r="E219" s="15">
        <f>3631926+581000</f>
        <v>4212926</v>
      </c>
      <c r="F219" s="15">
        <f>2931926+581000</f>
        <v>3512926</v>
      </c>
      <c r="G219" s="15">
        <v>2344885.52</v>
      </c>
      <c r="H219" s="15">
        <v>0</v>
      </c>
      <c r="I219" s="15">
        <v>2925885.52</v>
      </c>
      <c r="J219" s="15">
        <v>0</v>
      </c>
      <c r="K219" s="15">
        <v>0</v>
      </c>
      <c r="L219" s="16">
        <f t="shared" si="37"/>
        <v>1168040.48</v>
      </c>
      <c r="M219" s="16">
        <f t="shared" si="38"/>
        <v>1868040.48</v>
      </c>
      <c r="N219" s="16">
        <f t="shared" si="39"/>
        <v>66.750211077603112</v>
      </c>
      <c r="O219" s="16">
        <f t="shared" si="40"/>
        <v>1287040.48</v>
      </c>
      <c r="P219" s="16">
        <f t="shared" si="41"/>
        <v>587040.48</v>
      </c>
      <c r="Q219" s="37">
        <f t="shared" si="42"/>
        <v>83.289130485526883</v>
      </c>
    </row>
    <row r="220" spans="1:17" s="11" customFormat="1" ht="15.6">
      <c r="A220" s="12">
        <v>3</v>
      </c>
      <c r="B220" s="13" t="s">
        <v>39</v>
      </c>
      <c r="C220" s="14" t="s">
        <v>40</v>
      </c>
      <c r="D220" s="15">
        <v>9680100</v>
      </c>
      <c r="E220" s="15">
        <v>13090100</v>
      </c>
      <c r="F220" s="15">
        <v>8674700</v>
      </c>
      <c r="G220" s="15">
        <v>8473934.5800000001</v>
      </c>
      <c r="H220" s="15">
        <v>0</v>
      </c>
      <c r="I220" s="15">
        <v>8473934.5800000001</v>
      </c>
      <c r="J220" s="15">
        <v>0</v>
      </c>
      <c r="K220" s="15">
        <v>0</v>
      </c>
      <c r="L220" s="16">
        <f t="shared" si="37"/>
        <v>200765.41999999993</v>
      </c>
      <c r="M220" s="16">
        <f t="shared" si="38"/>
        <v>4616165.42</v>
      </c>
      <c r="N220" s="16">
        <f t="shared" si="39"/>
        <v>97.685621174219278</v>
      </c>
      <c r="O220" s="16">
        <f t="shared" si="40"/>
        <v>4616165.42</v>
      </c>
      <c r="P220" s="16">
        <f t="shared" si="41"/>
        <v>200765.41999999993</v>
      </c>
      <c r="Q220" s="37">
        <f t="shared" si="42"/>
        <v>97.685621174219278</v>
      </c>
    </row>
    <row r="221" spans="1:17" s="11" customFormat="1" ht="15.6">
      <c r="A221" s="12">
        <v>0</v>
      </c>
      <c r="B221" s="13" t="s">
        <v>41</v>
      </c>
      <c r="C221" s="14" t="s">
        <v>42</v>
      </c>
      <c r="D221" s="15">
        <v>7684100</v>
      </c>
      <c r="E221" s="15">
        <v>11084100</v>
      </c>
      <c r="F221" s="15">
        <v>7652000</v>
      </c>
      <c r="G221" s="15">
        <v>7645698.75</v>
      </c>
      <c r="H221" s="15">
        <v>0</v>
      </c>
      <c r="I221" s="15">
        <v>7645698.75</v>
      </c>
      <c r="J221" s="15">
        <v>0</v>
      </c>
      <c r="K221" s="15">
        <v>0</v>
      </c>
      <c r="L221" s="16">
        <f t="shared" si="37"/>
        <v>6301.25</v>
      </c>
      <c r="M221" s="16">
        <f t="shared" si="38"/>
        <v>3438401.25</v>
      </c>
      <c r="N221" s="16">
        <f t="shared" si="39"/>
        <v>99.917652247778349</v>
      </c>
      <c r="O221" s="16">
        <f t="shared" si="40"/>
        <v>3438401.25</v>
      </c>
      <c r="P221" s="16">
        <f t="shared" si="41"/>
        <v>6301.25</v>
      </c>
      <c r="Q221" s="37">
        <f t="shared" si="42"/>
        <v>99.917652247778349</v>
      </c>
    </row>
    <row r="222" spans="1:17" s="11" customFormat="1" ht="15.6">
      <c r="A222" s="12">
        <v>0</v>
      </c>
      <c r="B222" s="13" t="s">
        <v>43</v>
      </c>
      <c r="C222" s="14" t="s">
        <v>44</v>
      </c>
      <c r="D222" s="15">
        <v>211200</v>
      </c>
      <c r="E222" s="15">
        <v>211200</v>
      </c>
      <c r="F222" s="15">
        <v>175000</v>
      </c>
      <c r="G222" s="15">
        <v>85818.14</v>
      </c>
      <c r="H222" s="15">
        <v>0</v>
      </c>
      <c r="I222" s="15">
        <v>85818.14</v>
      </c>
      <c r="J222" s="15">
        <v>0</v>
      </c>
      <c r="K222" s="15">
        <v>0</v>
      </c>
      <c r="L222" s="16">
        <f t="shared" si="37"/>
        <v>89181.86</v>
      </c>
      <c r="M222" s="16">
        <f t="shared" si="38"/>
        <v>125381.86</v>
      </c>
      <c r="N222" s="16">
        <f t="shared" si="39"/>
        <v>49.038937142857144</v>
      </c>
      <c r="O222" s="16">
        <f t="shared" si="40"/>
        <v>125381.86</v>
      </c>
      <c r="P222" s="16">
        <f t="shared" si="41"/>
        <v>89181.86</v>
      </c>
      <c r="Q222" s="37">
        <f t="shared" si="42"/>
        <v>49.038937142857144</v>
      </c>
    </row>
    <row r="223" spans="1:17" s="11" customFormat="1" ht="15.6">
      <c r="A223" s="12">
        <v>0</v>
      </c>
      <c r="B223" s="13" t="s">
        <v>45</v>
      </c>
      <c r="C223" s="14" t="s">
        <v>46</v>
      </c>
      <c r="D223" s="15">
        <v>1725800</v>
      </c>
      <c r="E223" s="15">
        <v>1735800</v>
      </c>
      <c r="F223" s="15">
        <v>802700</v>
      </c>
      <c r="G223" s="15">
        <v>700635.81</v>
      </c>
      <c r="H223" s="15">
        <v>0</v>
      </c>
      <c r="I223" s="15">
        <v>700635.81</v>
      </c>
      <c r="J223" s="15">
        <v>0</v>
      </c>
      <c r="K223" s="15">
        <v>0</v>
      </c>
      <c r="L223" s="16">
        <f t="shared" si="37"/>
        <v>102064.18999999994</v>
      </c>
      <c r="M223" s="16">
        <f t="shared" si="38"/>
        <v>1035164.19</v>
      </c>
      <c r="N223" s="16">
        <f t="shared" si="39"/>
        <v>87.284889747103534</v>
      </c>
      <c r="O223" s="16">
        <f t="shared" si="40"/>
        <v>1035164.19</v>
      </c>
      <c r="P223" s="16">
        <f t="shared" si="41"/>
        <v>102064.18999999994</v>
      </c>
      <c r="Q223" s="37">
        <f t="shared" si="42"/>
        <v>87.284889747103534</v>
      </c>
    </row>
    <row r="224" spans="1:17" s="11" customFormat="1" ht="31.2">
      <c r="A224" s="12">
        <v>0</v>
      </c>
      <c r="B224" s="13" t="s">
        <v>49</v>
      </c>
      <c r="C224" s="14" t="s">
        <v>50</v>
      </c>
      <c r="D224" s="15">
        <v>59000</v>
      </c>
      <c r="E224" s="15">
        <v>59000</v>
      </c>
      <c r="F224" s="15">
        <v>45000</v>
      </c>
      <c r="G224" s="15">
        <v>41781.879999999997</v>
      </c>
      <c r="H224" s="15">
        <v>0</v>
      </c>
      <c r="I224" s="15">
        <v>41781.879999999997</v>
      </c>
      <c r="J224" s="15">
        <v>0</v>
      </c>
      <c r="K224" s="15">
        <v>0</v>
      </c>
      <c r="L224" s="16">
        <f t="shared" si="37"/>
        <v>3218.1200000000026</v>
      </c>
      <c r="M224" s="16">
        <f t="shared" si="38"/>
        <v>17218.120000000003</v>
      </c>
      <c r="N224" s="16">
        <f t="shared" si="39"/>
        <v>92.848622222222218</v>
      </c>
      <c r="O224" s="16">
        <f t="shared" si="40"/>
        <v>17218.120000000003</v>
      </c>
      <c r="P224" s="16">
        <f t="shared" si="41"/>
        <v>3218.1200000000026</v>
      </c>
      <c r="Q224" s="37">
        <f t="shared" si="42"/>
        <v>92.848622222222218</v>
      </c>
    </row>
    <row r="225" spans="1:17" s="11" customFormat="1" ht="15.6">
      <c r="A225" s="12">
        <v>1</v>
      </c>
      <c r="B225" s="13" t="s">
        <v>57</v>
      </c>
      <c r="C225" s="14" t="s">
        <v>58</v>
      </c>
      <c r="D225" s="15">
        <v>0</v>
      </c>
      <c r="E225" s="15">
        <f t="shared" ref="E225:F225" si="50">E226+E228</f>
        <v>8316645.8099999996</v>
      </c>
      <c r="F225" s="15">
        <f t="shared" si="50"/>
        <v>8316645.8099999996</v>
      </c>
      <c r="G225" s="15">
        <v>201800</v>
      </c>
      <c r="H225" s="15">
        <v>0</v>
      </c>
      <c r="I225" s="15">
        <v>8118445.8099999996</v>
      </c>
      <c r="J225" s="15">
        <v>0</v>
      </c>
      <c r="K225" s="15">
        <v>0</v>
      </c>
      <c r="L225" s="16">
        <f t="shared" si="37"/>
        <v>8114845.8099999996</v>
      </c>
      <c r="M225" s="16">
        <f t="shared" si="38"/>
        <v>8114845.8099999996</v>
      </c>
      <c r="N225" s="16">
        <f t="shared" si="39"/>
        <v>2.4264589909234093</v>
      </c>
      <c r="O225" s="16">
        <f t="shared" si="40"/>
        <v>198200</v>
      </c>
      <c r="P225" s="16">
        <f t="shared" si="41"/>
        <v>198200</v>
      </c>
      <c r="Q225" s="37">
        <f t="shared" si="42"/>
        <v>97.616827690777896</v>
      </c>
    </row>
    <row r="226" spans="1:17" s="11" customFormat="1" ht="15.6">
      <c r="A226" s="12">
        <v>2</v>
      </c>
      <c r="B226" s="13" t="s">
        <v>59</v>
      </c>
      <c r="C226" s="14" t="s">
        <v>60</v>
      </c>
      <c r="D226" s="15">
        <v>0</v>
      </c>
      <c r="E226" s="15">
        <f t="shared" ref="E226:F226" si="51">E227</f>
        <v>8036645.8099999996</v>
      </c>
      <c r="F226" s="15">
        <f t="shared" si="51"/>
        <v>8036645.8099999996</v>
      </c>
      <c r="G226" s="15">
        <v>201800</v>
      </c>
      <c r="H226" s="15">
        <v>0</v>
      </c>
      <c r="I226" s="15">
        <v>8118445.8099999996</v>
      </c>
      <c r="J226" s="15">
        <v>0</v>
      </c>
      <c r="K226" s="15">
        <v>0</v>
      </c>
      <c r="L226" s="16">
        <f t="shared" si="37"/>
        <v>7834845.8099999996</v>
      </c>
      <c r="M226" s="16">
        <f t="shared" si="38"/>
        <v>7834845.8099999996</v>
      </c>
      <c r="N226" s="16">
        <f t="shared" si="39"/>
        <v>2.5109978064343736</v>
      </c>
      <c r="O226" s="16">
        <f t="shared" si="40"/>
        <v>-81800</v>
      </c>
      <c r="P226" s="16">
        <f t="shared" si="41"/>
        <v>-81800</v>
      </c>
      <c r="Q226" s="37">
        <f t="shared" si="42"/>
        <v>101.01783756474892</v>
      </c>
    </row>
    <row r="227" spans="1:17" s="11" customFormat="1" ht="31.2">
      <c r="A227" s="12">
        <v>0</v>
      </c>
      <c r="B227" s="13" t="s">
        <v>61</v>
      </c>
      <c r="C227" s="14" t="s">
        <v>62</v>
      </c>
      <c r="D227" s="15">
        <v>0</v>
      </c>
      <c r="E227" s="15">
        <f>120000+7916645.81</f>
        <v>8036645.8099999996</v>
      </c>
      <c r="F227" s="15">
        <f>120000+7916645.81</f>
        <v>8036645.8099999996</v>
      </c>
      <c r="G227" s="15">
        <v>112000</v>
      </c>
      <c r="H227" s="15">
        <v>0</v>
      </c>
      <c r="I227" s="15">
        <v>8028645.8099999996</v>
      </c>
      <c r="J227" s="15">
        <v>0</v>
      </c>
      <c r="K227" s="15">
        <v>0</v>
      </c>
      <c r="L227" s="16">
        <f t="shared" si="37"/>
        <v>7924645.8099999996</v>
      </c>
      <c r="M227" s="16">
        <f t="shared" si="38"/>
        <v>7924645.8099999996</v>
      </c>
      <c r="N227" s="16">
        <f t="shared" si="39"/>
        <v>1.3936162255730915</v>
      </c>
      <c r="O227" s="16">
        <f t="shared" si="40"/>
        <v>8000</v>
      </c>
      <c r="P227" s="16">
        <f t="shared" si="41"/>
        <v>8000</v>
      </c>
      <c r="Q227" s="37">
        <f t="shared" si="42"/>
        <v>99.900455983887639</v>
      </c>
    </row>
    <row r="228" spans="1:17" s="11" customFormat="1" ht="15.6">
      <c r="A228" s="12">
        <v>2</v>
      </c>
      <c r="B228" s="13" t="s">
        <v>63</v>
      </c>
      <c r="C228" s="14" t="s">
        <v>64</v>
      </c>
      <c r="D228" s="15">
        <v>0</v>
      </c>
      <c r="E228" s="15">
        <f t="shared" ref="E228:F228" si="52">E229</f>
        <v>280000</v>
      </c>
      <c r="F228" s="15">
        <f t="shared" si="52"/>
        <v>280000</v>
      </c>
      <c r="G228" s="15">
        <v>89800</v>
      </c>
      <c r="H228" s="15">
        <v>0</v>
      </c>
      <c r="I228" s="15">
        <v>89800</v>
      </c>
      <c r="J228" s="15">
        <v>0</v>
      </c>
      <c r="K228" s="15">
        <v>0</v>
      </c>
      <c r="L228" s="16">
        <f t="shared" si="37"/>
        <v>190200</v>
      </c>
      <c r="M228" s="16">
        <f t="shared" si="38"/>
        <v>190200</v>
      </c>
      <c r="N228" s="16">
        <f t="shared" si="39"/>
        <v>32.071428571428569</v>
      </c>
      <c r="O228" s="16">
        <f t="shared" si="40"/>
        <v>190200</v>
      </c>
      <c r="P228" s="16">
        <f t="shared" si="41"/>
        <v>190200</v>
      </c>
      <c r="Q228" s="37">
        <f t="shared" si="42"/>
        <v>32.071428571428569</v>
      </c>
    </row>
    <row r="229" spans="1:17" s="11" customFormat="1" ht="15.6">
      <c r="A229" s="12">
        <v>0</v>
      </c>
      <c r="B229" s="13" t="s">
        <v>65</v>
      </c>
      <c r="C229" s="14" t="s">
        <v>66</v>
      </c>
      <c r="D229" s="15">
        <v>0</v>
      </c>
      <c r="E229" s="15">
        <v>280000</v>
      </c>
      <c r="F229" s="15">
        <v>280000</v>
      </c>
      <c r="G229" s="15">
        <v>89800</v>
      </c>
      <c r="H229" s="15">
        <v>0</v>
      </c>
      <c r="I229" s="15">
        <v>89800</v>
      </c>
      <c r="J229" s="15">
        <v>0</v>
      </c>
      <c r="K229" s="15">
        <v>0</v>
      </c>
      <c r="L229" s="16">
        <f t="shared" si="37"/>
        <v>190200</v>
      </c>
      <c r="M229" s="16">
        <f t="shared" si="38"/>
        <v>190200</v>
      </c>
      <c r="N229" s="16">
        <f t="shared" si="39"/>
        <v>32.071428571428569</v>
      </c>
      <c r="O229" s="16">
        <f t="shared" si="40"/>
        <v>190200</v>
      </c>
      <c r="P229" s="16">
        <f t="shared" si="41"/>
        <v>190200</v>
      </c>
      <c r="Q229" s="37">
        <f t="shared" si="42"/>
        <v>32.071428571428569</v>
      </c>
    </row>
    <row r="230" spans="1:17" s="11" customFormat="1" ht="31.2" hidden="1">
      <c r="A230" s="12">
        <v>2</v>
      </c>
      <c r="B230" s="13" t="s">
        <v>180</v>
      </c>
      <c r="C230" s="14" t="s">
        <v>181</v>
      </c>
      <c r="D230" s="15">
        <v>31436000</v>
      </c>
      <c r="E230" s="15">
        <v>47118400</v>
      </c>
      <c r="F230" s="15">
        <v>35356600</v>
      </c>
      <c r="G230" s="15">
        <v>35126404.780000001</v>
      </c>
      <c r="H230" s="15">
        <v>0</v>
      </c>
      <c r="I230" s="15">
        <v>35126404.780000001</v>
      </c>
      <c r="J230" s="15">
        <v>0</v>
      </c>
      <c r="K230" s="15">
        <v>0</v>
      </c>
      <c r="L230" s="16">
        <f t="shared" si="37"/>
        <v>230195.21999999881</v>
      </c>
      <c r="M230" s="16">
        <f t="shared" si="38"/>
        <v>11991995.219999999</v>
      </c>
      <c r="N230" s="16">
        <f t="shared" si="39"/>
        <v>99.348932815938184</v>
      </c>
      <c r="O230" s="16">
        <f t="shared" si="40"/>
        <v>11991995.219999999</v>
      </c>
      <c r="P230" s="16">
        <f t="shared" si="41"/>
        <v>230195.21999999881</v>
      </c>
      <c r="Q230" s="37">
        <f t="shared" si="42"/>
        <v>99.348932815938184</v>
      </c>
    </row>
    <row r="231" spans="1:17" s="11" customFormat="1" ht="58.2" hidden="1" customHeight="1">
      <c r="A231" s="12">
        <v>3</v>
      </c>
      <c r="B231" s="13" t="s">
        <v>182</v>
      </c>
      <c r="C231" s="14" t="s">
        <v>183</v>
      </c>
      <c r="D231" s="15">
        <v>31436000</v>
      </c>
      <c r="E231" s="15">
        <v>47118400</v>
      </c>
      <c r="F231" s="15">
        <v>35356600</v>
      </c>
      <c r="G231" s="15">
        <v>35126404.780000001</v>
      </c>
      <c r="H231" s="15">
        <v>0</v>
      </c>
      <c r="I231" s="15">
        <v>35126404.780000001</v>
      </c>
      <c r="J231" s="15">
        <v>0</v>
      </c>
      <c r="K231" s="15">
        <v>0</v>
      </c>
      <c r="L231" s="16">
        <f t="shared" si="37"/>
        <v>230195.21999999881</v>
      </c>
      <c r="M231" s="16">
        <f t="shared" si="38"/>
        <v>11991995.219999999</v>
      </c>
      <c r="N231" s="16">
        <f t="shared" si="39"/>
        <v>99.348932815938184</v>
      </c>
      <c r="O231" s="16">
        <f t="shared" si="40"/>
        <v>11991995.219999999</v>
      </c>
      <c r="P231" s="16">
        <f t="shared" si="41"/>
        <v>230195.21999999881</v>
      </c>
      <c r="Q231" s="37">
        <f t="shared" si="42"/>
        <v>99.348932815938184</v>
      </c>
    </row>
    <row r="232" spans="1:17" s="11" customFormat="1" ht="52.2" customHeight="1">
      <c r="A232" s="12">
        <v>1</v>
      </c>
      <c r="B232" s="13" t="s">
        <v>184</v>
      </c>
      <c r="C232" s="14" t="s">
        <v>183</v>
      </c>
      <c r="D232" s="15">
        <v>31436000</v>
      </c>
      <c r="E232" s="15">
        <v>47118400</v>
      </c>
      <c r="F232" s="15">
        <v>35356600</v>
      </c>
      <c r="G232" s="15">
        <v>35126404.780000001</v>
      </c>
      <c r="H232" s="15">
        <v>0</v>
      </c>
      <c r="I232" s="15">
        <v>35126404.780000001</v>
      </c>
      <c r="J232" s="15">
        <v>0</v>
      </c>
      <c r="K232" s="15">
        <v>0</v>
      </c>
      <c r="L232" s="16">
        <f t="shared" si="37"/>
        <v>230195.21999999881</v>
      </c>
      <c r="M232" s="16">
        <f t="shared" si="38"/>
        <v>11991995.219999999</v>
      </c>
      <c r="N232" s="16">
        <f t="shared" si="39"/>
        <v>99.348932815938184</v>
      </c>
      <c r="O232" s="16">
        <f t="shared" si="40"/>
        <v>11991995.219999999</v>
      </c>
      <c r="P232" s="16">
        <f t="shared" si="41"/>
        <v>230195.21999999881</v>
      </c>
      <c r="Q232" s="37">
        <f t="shared" si="42"/>
        <v>99.348932815938184</v>
      </c>
    </row>
    <row r="233" spans="1:17" s="11" customFormat="1" ht="15.6">
      <c r="A233" s="12">
        <v>1</v>
      </c>
      <c r="B233" s="13" t="s">
        <v>21</v>
      </c>
      <c r="C233" s="14" t="s">
        <v>22</v>
      </c>
      <c r="D233" s="15">
        <v>31436000</v>
      </c>
      <c r="E233" s="15">
        <v>47118400</v>
      </c>
      <c r="F233" s="15">
        <v>35356600</v>
      </c>
      <c r="G233" s="15">
        <v>35126404.780000001</v>
      </c>
      <c r="H233" s="15">
        <v>0</v>
      </c>
      <c r="I233" s="15">
        <v>35126404.780000001</v>
      </c>
      <c r="J233" s="15">
        <v>0</v>
      </c>
      <c r="K233" s="15">
        <v>0</v>
      </c>
      <c r="L233" s="16">
        <f t="shared" si="37"/>
        <v>230195.21999999881</v>
      </c>
      <c r="M233" s="16">
        <f t="shared" si="38"/>
        <v>11991995.219999999</v>
      </c>
      <c r="N233" s="16">
        <f t="shared" si="39"/>
        <v>99.348932815938184</v>
      </c>
      <c r="O233" s="16">
        <f t="shared" si="40"/>
        <v>11991995.219999999</v>
      </c>
      <c r="P233" s="16">
        <f t="shared" si="41"/>
        <v>230195.21999999881</v>
      </c>
      <c r="Q233" s="37">
        <f t="shared" si="42"/>
        <v>99.348932815938184</v>
      </c>
    </row>
    <row r="234" spans="1:17" s="11" customFormat="1" ht="15.6">
      <c r="A234" s="12">
        <v>2</v>
      </c>
      <c r="B234" s="13" t="s">
        <v>23</v>
      </c>
      <c r="C234" s="14" t="s">
        <v>24</v>
      </c>
      <c r="D234" s="15">
        <v>31436000</v>
      </c>
      <c r="E234" s="15">
        <v>47118400</v>
      </c>
      <c r="F234" s="15">
        <v>35356600</v>
      </c>
      <c r="G234" s="15">
        <v>35126404.780000001</v>
      </c>
      <c r="H234" s="15">
        <v>0</v>
      </c>
      <c r="I234" s="15">
        <v>35126404.780000001</v>
      </c>
      <c r="J234" s="15">
        <v>0</v>
      </c>
      <c r="K234" s="15">
        <v>0</v>
      </c>
      <c r="L234" s="16">
        <f t="shared" si="37"/>
        <v>230195.21999999881</v>
      </c>
      <c r="M234" s="16">
        <f t="shared" si="38"/>
        <v>11991995.219999999</v>
      </c>
      <c r="N234" s="16">
        <f t="shared" si="39"/>
        <v>99.348932815938184</v>
      </c>
      <c r="O234" s="16">
        <f t="shared" si="40"/>
        <v>11991995.219999999</v>
      </c>
      <c r="P234" s="16">
        <f t="shared" si="41"/>
        <v>230195.21999999881</v>
      </c>
      <c r="Q234" s="37">
        <f t="shared" si="42"/>
        <v>99.348932815938184</v>
      </c>
    </row>
    <row r="235" spans="1:17" s="11" customFormat="1" ht="15.6">
      <c r="A235" s="12">
        <v>2</v>
      </c>
      <c r="B235" s="13" t="s">
        <v>25</v>
      </c>
      <c r="C235" s="14" t="s">
        <v>26</v>
      </c>
      <c r="D235" s="15">
        <v>25662000</v>
      </c>
      <c r="E235" s="15">
        <v>38463960</v>
      </c>
      <c r="F235" s="15">
        <v>28862490</v>
      </c>
      <c r="G235" s="15">
        <v>28821674.050000001</v>
      </c>
      <c r="H235" s="15">
        <v>0</v>
      </c>
      <c r="I235" s="15">
        <v>28821674.050000001</v>
      </c>
      <c r="J235" s="15">
        <v>0</v>
      </c>
      <c r="K235" s="15">
        <v>0</v>
      </c>
      <c r="L235" s="16">
        <f t="shared" si="37"/>
        <v>40815.949999999255</v>
      </c>
      <c r="M235" s="16">
        <f t="shared" si="38"/>
        <v>9642285.9499999993</v>
      </c>
      <c r="N235" s="16">
        <f t="shared" si="39"/>
        <v>99.858584792926735</v>
      </c>
      <c r="O235" s="16">
        <f t="shared" si="40"/>
        <v>9642285.9499999993</v>
      </c>
      <c r="P235" s="16">
        <f t="shared" si="41"/>
        <v>40815.949999999255</v>
      </c>
      <c r="Q235" s="37">
        <f t="shared" si="42"/>
        <v>99.858584792926735</v>
      </c>
    </row>
    <row r="236" spans="1:17" s="11" customFormat="1" ht="15.6">
      <c r="A236" s="12">
        <v>0</v>
      </c>
      <c r="B236" s="13" t="s">
        <v>27</v>
      </c>
      <c r="C236" s="14" t="s">
        <v>28</v>
      </c>
      <c r="D236" s="15">
        <v>25662000</v>
      </c>
      <c r="E236" s="15">
        <v>38463960</v>
      </c>
      <c r="F236" s="15">
        <v>28862490</v>
      </c>
      <c r="G236" s="15">
        <v>28821674.050000001</v>
      </c>
      <c r="H236" s="15">
        <v>0</v>
      </c>
      <c r="I236" s="15">
        <v>28821674.050000001</v>
      </c>
      <c r="J236" s="15">
        <v>0</v>
      </c>
      <c r="K236" s="15">
        <v>0</v>
      </c>
      <c r="L236" s="16">
        <f t="shared" si="37"/>
        <v>40815.949999999255</v>
      </c>
      <c r="M236" s="16">
        <f t="shared" si="38"/>
        <v>9642285.9499999993</v>
      </c>
      <c r="N236" s="16">
        <f t="shared" si="39"/>
        <v>99.858584792926735</v>
      </c>
      <c r="O236" s="16">
        <f t="shared" si="40"/>
        <v>9642285.9499999993</v>
      </c>
      <c r="P236" s="16">
        <f t="shared" si="41"/>
        <v>40815.949999999255</v>
      </c>
      <c r="Q236" s="37">
        <f t="shared" si="42"/>
        <v>99.858584792926735</v>
      </c>
    </row>
    <row r="237" spans="1:17" s="11" customFormat="1" ht="15.6">
      <c r="A237" s="12">
        <v>0</v>
      </c>
      <c r="B237" s="13" t="s">
        <v>29</v>
      </c>
      <c r="C237" s="14" t="s">
        <v>30</v>
      </c>
      <c r="D237" s="15">
        <v>5774000</v>
      </c>
      <c r="E237" s="15">
        <v>8654440</v>
      </c>
      <c r="F237" s="15">
        <v>6494110</v>
      </c>
      <c r="G237" s="15">
        <v>6304730.7300000004</v>
      </c>
      <c r="H237" s="15">
        <v>0</v>
      </c>
      <c r="I237" s="15">
        <v>6304730.7300000004</v>
      </c>
      <c r="J237" s="15">
        <v>0</v>
      </c>
      <c r="K237" s="15">
        <v>0</v>
      </c>
      <c r="L237" s="16">
        <f t="shared" si="37"/>
        <v>189379.26999999955</v>
      </c>
      <c r="M237" s="16">
        <f t="shared" si="38"/>
        <v>2349709.2699999996</v>
      </c>
      <c r="N237" s="16">
        <f t="shared" si="39"/>
        <v>97.083830270814644</v>
      </c>
      <c r="O237" s="16">
        <f t="shared" si="40"/>
        <v>2349709.2699999996</v>
      </c>
      <c r="P237" s="16">
        <f t="shared" si="41"/>
        <v>189379.26999999955</v>
      </c>
      <c r="Q237" s="37">
        <f t="shared" si="42"/>
        <v>97.083830270814644</v>
      </c>
    </row>
    <row r="238" spans="1:17" s="11" customFormat="1" ht="46.8" hidden="1">
      <c r="A238" s="12">
        <v>2</v>
      </c>
      <c r="B238" s="13" t="s">
        <v>185</v>
      </c>
      <c r="C238" s="14" t="s">
        <v>186</v>
      </c>
      <c r="D238" s="15">
        <v>593906</v>
      </c>
      <c r="E238" s="15">
        <v>593906</v>
      </c>
      <c r="F238" s="15">
        <v>449800</v>
      </c>
      <c r="G238" s="15">
        <v>395125.5</v>
      </c>
      <c r="H238" s="15">
        <v>0</v>
      </c>
      <c r="I238" s="15">
        <v>395125.5</v>
      </c>
      <c r="J238" s="15">
        <v>0</v>
      </c>
      <c r="K238" s="15">
        <v>0</v>
      </c>
      <c r="L238" s="16">
        <f t="shared" si="37"/>
        <v>54674.5</v>
      </c>
      <c r="M238" s="16">
        <f t="shared" si="38"/>
        <v>198780.5</v>
      </c>
      <c r="N238" s="16">
        <f t="shared" si="39"/>
        <v>87.844708759448636</v>
      </c>
      <c r="O238" s="16">
        <f t="shared" si="40"/>
        <v>198780.5</v>
      </c>
      <c r="P238" s="16">
        <f t="shared" si="41"/>
        <v>54674.5</v>
      </c>
      <c r="Q238" s="37">
        <f t="shared" si="42"/>
        <v>87.844708759448636</v>
      </c>
    </row>
    <row r="239" spans="1:17" s="11" customFormat="1" ht="51" customHeight="1">
      <c r="A239" s="12">
        <v>1</v>
      </c>
      <c r="B239" s="13" t="s">
        <v>187</v>
      </c>
      <c r="C239" s="14" t="s">
        <v>186</v>
      </c>
      <c r="D239" s="15">
        <v>593906</v>
      </c>
      <c r="E239" s="15">
        <v>593906</v>
      </c>
      <c r="F239" s="15">
        <v>449800</v>
      </c>
      <c r="G239" s="15">
        <v>395125.5</v>
      </c>
      <c r="H239" s="15">
        <v>0</v>
      </c>
      <c r="I239" s="15">
        <v>395125.5</v>
      </c>
      <c r="J239" s="15">
        <v>0</v>
      </c>
      <c r="K239" s="15">
        <v>0</v>
      </c>
      <c r="L239" s="16">
        <f t="shared" si="37"/>
        <v>54674.5</v>
      </c>
      <c r="M239" s="16">
        <f t="shared" si="38"/>
        <v>198780.5</v>
      </c>
      <c r="N239" s="16">
        <f t="shared" si="39"/>
        <v>87.844708759448636</v>
      </c>
      <c r="O239" s="16">
        <f t="shared" si="40"/>
        <v>198780.5</v>
      </c>
      <c r="P239" s="16">
        <f t="shared" si="41"/>
        <v>54674.5</v>
      </c>
      <c r="Q239" s="37">
        <f t="shared" si="42"/>
        <v>87.844708759448636</v>
      </c>
    </row>
    <row r="240" spans="1:17" s="11" customFormat="1" ht="15.6">
      <c r="A240" s="12">
        <v>1</v>
      </c>
      <c r="B240" s="13" t="s">
        <v>21</v>
      </c>
      <c r="C240" s="14" t="s">
        <v>22</v>
      </c>
      <c r="D240" s="15">
        <v>593906</v>
      </c>
      <c r="E240" s="15">
        <v>593906</v>
      </c>
      <c r="F240" s="15">
        <v>449800</v>
      </c>
      <c r="G240" s="15">
        <v>395125.5</v>
      </c>
      <c r="H240" s="15">
        <v>0</v>
      </c>
      <c r="I240" s="15">
        <v>395125.5</v>
      </c>
      <c r="J240" s="15">
        <v>0</v>
      </c>
      <c r="K240" s="15">
        <v>0</v>
      </c>
      <c r="L240" s="16">
        <f t="shared" si="37"/>
        <v>54674.5</v>
      </c>
      <c r="M240" s="16">
        <f t="shared" si="38"/>
        <v>198780.5</v>
      </c>
      <c r="N240" s="16">
        <f t="shared" si="39"/>
        <v>87.844708759448636</v>
      </c>
      <c r="O240" s="16">
        <f t="shared" si="40"/>
        <v>198780.5</v>
      </c>
      <c r="P240" s="16">
        <f t="shared" si="41"/>
        <v>54674.5</v>
      </c>
      <c r="Q240" s="37">
        <f t="shared" si="42"/>
        <v>87.844708759448636</v>
      </c>
    </row>
    <row r="241" spans="1:17" s="11" customFormat="1" ht="15.6">
      <c r="A241" s="12">
        <v>2</v>
      </c>
      <c r="B241" s="13" t="s">
        <v>23</v>
      </c>
      <c r="C241" s="14" t="s">
        <v>24</v>
      </c>
      <c r="D241" s="15">
        <v>580305</v>
      </c>
      <c r="E241" s="15">
        <v>580305</v>
      </c>
      <c r="F241" s="15">
        <v>439200</v>
      </c>
      <c r="G241" s="15">
        <v>386878.14</v>
      </c>
      <c r="H241" s="15">
        <v>0</v>
      </c>
      <c r="I241" s="15">
        <v>386878.14</v>
      </c>
      <c r="J241" s="15">
        <v>0</v>
      </c>
      <c r="K241" s="15">
        <v>0</v>
      </c>
      <c r="L241" s="16">
        <f t="shared" si="37"/>
        <v>52321.859999999986</v>
      </c>
      <c r="M241" s="16">
        <f t="shared" si="38"/>
        <v>193426.86</v>
      </c>
      <c r="N241" s="16">
        <f t="shared" si="39"/>
        <v>88.087008196721314</v>
      </c>
      <c r="O241" s="16">
        <f t="shared" si="40"/>
        <v>193426.86</v>
      </c>
      <c r="P241" s="16">
        <f t="shared" si="41"/>
        <v>52321.859999999986</v>
      </c>
      <c r="Q241" s="37">
        <f t="shared" si="42"/>
        <v>88.087008196721314</v>
      </c>
    </row>
    <row r="242" spans="1:17" s="11" customFormat="1" ht="15.6">
      <c r="A242" s="12">
        <v>2</v>
      </c>
      <c r="B242" s="13" t="s">
        <v>25</v>
      </c>
      <c r="C242" s="14" t="s">
        <v>26</v>
      </c>
      <c r="D242" s="15">
        <v>475660</v>
      </c>
      <c r="E242" s="15">
        <v>475660</v>
      </c>
      <c r="F242" s="15">
        <v>360000</v>
      </c>
      <c r="G242" s="15">
        <v>317916.95</v>
      </c>
      <c r="H242" s="15">
        <v>0</v>
      </c>
      <c r="I242" s="15">
        <v>317916.95</v>
      </c>
      <c r="J242" s="15">
        <v>0</v>
      </c>
      <c r="K242" s="15">
        <v>0</v>
      </c>
      <c r="L242" s="16">
        <f t="shared" si="37"/>
        <v>42083.049999999988</v>
      </c>
      <c r="M242" s="16">
        <f t="shared" si="38"/>
        <v>157743.04999999999</v>
      </c>
      <c r="N242" s="16">
        <f t="shared" si="39"/>
        <v>88.310263888888898</v>
      </c>
      <c r="O242" s="16">
        <f t="shared" si="40"/>
        <v>157743.04999999999</v>
      </c>
      <c r="P242" s="16">
        <f t="shared" si="41"/>
        <v>42083.049999999988</v>
      </c>
      <c r="Q242" s="37">
        <f t="shared" si="42"/>
        <v>88.310263888888898</v>
      </c>
    </row>
    <row r="243" spans="1:17" s="11" customFormat="1" ht="15.6">
      <c r="A243" s="12">
        <v>0</v>
      </c>
      <c r="B243" s="13" t="s">
        <v>27</v>
      </c>
      <c r="C243" s="14" t="s">
        <v>28</v>
      </c>
      <c r="D243" s="15">
        <v>475660</v>
      </c>
      <c r="E243" s="15">
        <v>475660</v>
      </c>
      <c r="F243" s="15">
        <v>360000</v>
      </c>
      <c r="G243" s="15">
        <v>317916.95</v>
      </c>
      <c r="H243" s="15">
        <v>0</v>
      </c>
      <c r="I243" s="15">
        <v>317916.95</v>
      </c>
      <c r="J243" s="15">
        <v>0</v>
      </c>
      <c r="K243" s="15">
        <v>0</v>
      </c>
      <c r="L243" s="16">
        <f t="shared" si="37"/>
        <v>42083.049999999988</v>
      </c>
      <c r="M243" s="16">
        <f t="shared" si="38"/>
        <v>157743.04999999999</v>
      </c>
      <c r="N243" s="16">
        <f t="shared" si="39"/>
        <v>88.310263888888898</v>
      </c>
      <c r="O243" s="16">
        <f t="shared" si="40"/>
        <v>157743.04999999999</v>
      </c>
      <c r="P243" s="16">
        <f t="shared" si="41"/>
        <v>42083.049999999988</v>
      </c>
      <c r="Q243" s="37">
        <f t="shared" si="42"/>
        <v>88.310263888888898</v>
      </c>
    </row>
    <row r="244" spans="1:17" s="11" customFormat="1" ht="15.6">
      <c r="A244" s="12">
        <v>0</v>
      </c>
      <c r="B244" s="13" t="s">
        <v>29</v>
      </c>
      <c r="C244" s="14" t="s">
        <v>30</v>
      </c>
      <c r="D244" s="15">
        <v>104645</v>
      </c>
      <c r="E244" s="15">
        <v>104645</v>
      </c>
      <c r="F244" s="15">
        <v>79200</v>
      </c>
      <c r="G244" s="15">
        <v>68961.19</v>
      </c>
      <c r="H244" s="15">
        <v>0</v>
      </c>
      <c r="I244" s="15">
        <v>68961.19</v>
      </c>
      <c r="J244" s="15">
        <v>0</v>
      </c>
      <c r="K244" s="15">
        <v>0</v>
      </c>
      <c r="L244" s="16">
        <f t="shared" si="37"/>
        <v>10238.809999999998</v>
      </c>
      <c r="M244" s="16">
        <f t="shared" si="38"/>
        <v>35683.81</v>
      </c>
      <c r="N244" s="16">
        <f t="shared" si="39"/>
        <v>87.072209595959606</v>
      </c>
      <c r="O244" s="16">
        <f t="shared" si="40"/>
        <v>35683.81</v>
      </c>
      <c r="P244" s="16">
        <f t="shared" si="41"/>
        <v>10238.809999999998</v>
      </c>
      <c r="Q244" s="37">
        <f t="shared" si="42"/>
        <v>87.072209595959606</v>
      </c>
    </row>
    <row r="245" spans="1:17" s="11" customFormat="1" ht="15.6">
      <c r="A245" s="12">
        <v>3</v>
      </c>
      <c r="B245" s="13" t="s">
        <v>31</v>
      </c>
      <c r="C245" s="14" t="s">
        <v>32</v>
      </c>
      <c r="D245" s="15">
        <v>13601</v>
      </c>
      <c r="E245" s="15">
        <v>13601</v>
      </c>
      <c r="F245" s="15">
        <v>10600</v>
      </c>
      <c r="G245" s="15">
        <v>8247.36</v>
      </c>
      <c r="H245" s="15">
        <v>0</v>
      </c>
      <c r="I245" s="15">
        <v>8247.36</v>
      </c>
      <c r="J245" s="15">
        <v>0</v>
      </c>
      <c r="K245" s="15">
        <v>0</v>
      </c>
      <c r="L245" s="16">
        <f t="shared" si="37"/>
        <v>2352.6399999999994</v>
      </c>
      <c r="M245" s="16">
        <f t="shared" si="38"/>
        <v>5353.6399999999994</v>
      </c>
      <c r="N245" s="16">
        <f t="shared" si="39"/>
        <v>77.805283018867925</v>
      </c>
      <c r="O245" s="16">
        <f t="shared" si="40"/>
        <v>5353.6399999999994</v>
      </c>
      <c r="P245" s="16">
        <f t="shared" si="41"/>
        <v>2352.6399999999994</v>
      </c>
      <c r="Q245" s="37">
        <f t="shared" si="42"/>
        <v>77.805283018867925</v>
      </c>
    </row>
    <row r="246" spans="1:17" s="11" customFormat="1" ht="15.6">
      <c r="A246" s="12">
        <v>0</v>
      </c>
      <c r="B246" s="13" t="s">
        <v>33</v>
      </c>
      <c r="C246" s="14" t="s">
        <v>34</v>
      </c>
      <c r="D246" s="15">
        <v>5000</v>
      </c>
      <c r="E246" s="15">
        <v>4500</v>
      </c>
      <c r="F246" s="15">
        <v>4500</v>
      </c>
      <c r="G246" s="15">
        <v>2655</v>
      </c>
      <c r="H246" s="15">
        <v>0</v>
      </c>
      <c r="I246" s="15">
        <v>2655</v>
      </c>
      <c r="J246" s="15">
        <v>0</v>
      </c>
      <c r="K246" s="15">
        <v>0</v>
      </c>
      <c r="L246" s="16">
        <f t="shared" si="37"/>
        <v>1845</v>
      </c>
      <c r="M246" s="16">
        <f t="shared" si="38"/>
        <v>1845</v>
      </c>
      <c r="N246" s="16">
        <f t="shared" si="39"/>
        <v>59</v>
      </c>
      <c r="O246" s="16">
        <f t="shared" si="40"/>
        <v>1845</v>
      </c>
      <c r="P246" s="16">
        <f t="shared" si="41"/>
        <v>1845</v>
      </c>
      <c r="Q246" s="37">
        <f t="shared" si="42"/>
        <v>59</v>
      </c>
    </row>
    <row r="247" spans="1:17" s="11" customFormat="1" ht="15.6">
      <c r="A247" s="12">
        <v>0</v>
      </c>
      <c r="B247" s="13" t="s">
        <v>35</v>
      </c>
      <c r="C247" s="14" t="s">
        <v>36</v>
      </c>
      <c r="D247" s="15">
        <v>1</v>
      </c>
      <c r="E247" s="15">
        <v>501</v>
      </c>
      <c r="F247" s="15">
        <v>500</v>
      </c>
      <c r="G247" s="15">
        <v>462</v>
      </c>
      <c r="H247" s="15">
        <v>0</v>
      </c>
      <c r="I247" s="15">
        <v>462</v>
      </c>
      <c r="J247" s="15">
        <v>0</v>
      </c>
      <c r="K247" s="15">
        <v>0</v>
      </c>
      <c r="L247" s="16">
        <f t="shared" si="37"/>
        <v>38</v>
      </c>
      <c r="M247" s="16">
        <f t="shared" si="38"/>
        <v>39</v>
      </c>
      <c r="N247" s="16">
        <f t="shared" si="39"/>
        <v>92.4</v>
      </c>
      <c r="O247" s="16">
        <f t="shared" si="40"/>
        <v>39</v>
      </c>
      <c r="P247" s="16">
        <f t="shared" si="41"/>
        <v>38</v>
      </c>
      <c r="Q247" s="37">
        <f t="shared" si="42"/>
        <v>92.4</v>
      </c>
    </row>
    <row r="248" spans="1:17" s="11" customFormat="1" ht="15.6">
      <c r="A248" s="12">
        <v>3</v>
      </c>
      <c r="B248" s="13" t="s">
        <v>39</v>
      </c>
      <c r="C248" s="14" t="s">
        <v>40</v>
      </c>
      <c r="D248" s="15">
        <v>8600</v>
      </c>
      <c r="E248" s="15">
        <v>8600</v>
      </c>
      <c r="F248" s="15">
        <v>5600</v>
      </c>
      <c r="G248" s="15">
        <v>5130.3600000000006</v>
      </c>
      <c r="H248" s="15">
        <v>0</v>
      </c>
      <c r="I248" s="15">
        <v>5130.3600000000006</v>
      </c>
      <c r="J248" s="15">
        <v>0</v>
      </c>
      <c r="K248" s="15">
        <v>0</v>
      </c>
      <c r="L248" s="16">
        <f t="shared" si="37"/>
        <v>469.63999999999942</v>
      </c>
      <c r="M248" s="16">
        <f t="shared" si="38"/>
        <v>3469.6399999999994</v>
      </c>
      <c r="N248" s="16">
        <f t="shared" si="39"/>
        <v>91.613571428571433</v>
      </c>
      <c r="O248" s="16">
        <f t="shared" si="40"/>
        <v>3469.6399999999994</v>
      </c>
      <c r="P248" s="16">
        <f t="shared" si="41"/>
        <v>469.63999999999942</v>
      </c>
      <c r="Q248" s="37">
        <f t="shared" si="42"/>
        <v>91.613571428571433</v>
      </c>
    </row>
    <row r="249" spans="1:17" s="11" customFormat="1" ht="15.6">
      <c r="A249" s="12">
        <v>0</v>
      </c>
      <c r="B249" s="13" t="s">
        <v>41</v>
      </c>
      <c r="C249" s="14" t="s">
        <v>42</v>
      </c>
      <c r="D249" s="15">
        <v>7000</v>
      </c>
      <c r="E249" s="15">
        <v>7000</v>
      </c>
      <c r="F249" s="15">
        <v>4200</v>
      </c>
      <c r="G249" s="15">
        <v>4193.1000000000004</v>
      </c>
      <c r="H249" s="15">
        <v>0</v>
      </c>
      <c r="I249" s="15">
        <v>4193.1000000000004</v>
      </c>
      <c r="J249" s="15">
        <v>0</v>
      </c>
      <c r="K249" s="15">
        <v>0</v>
      </c>
      <c r="L249" s="16">
        <f t="shared" si="37"/>
        <v>6.8999999999996362</v>
      </c>
      <c r="M249" s="16">
        <f t="shared" si="38"/>
        <v>2806.8999999999996</v>
      </c>
      <c r="N249" s="16">
        <f t="shared" si="39"/>
        <v>99.835714285714289</v>
      </c>
      <c r="O249" s="16">
        <f t="shared" si="40"/>
        <v>2806.8999999999996</v>
      </c>
      <c r="P249" s="16">
        <f t="shared" si="41"/>
        <v>6.8999999999996362</v>
      </c>
      <c r="Q249" s="37">
        <f t="shared" si="42"/>
        <v>99.835714285714289</v>
      </c>
    </row>
    <row r="250" spans="1:17" s="11" customFormat="1" ht="15.6">
      <c r="A250" s="12">
        <v>0</v>
      </c>
      <c r="B250" s="13" t="s">
        <v>43</v>
      </c>
      <c r="C250" s="14" t="s">
        <v>44</v>
      </c>
      <c r="D250" s="15">
        <v>300</v>
      </c>
      <c r="E250" s="15">
        <v>300</v>
      </c>
      <c r="F250" s="15">
        <v>300</v>
      </c>
      <c r="G250" s="15">
        <v>89.99</v>
      </c>
      <c r="H250" s="15">
        <v>0</v>
      </c>
      <c r="I250" s="15">
        <v>89.99</v>
      </c>
      <c r="J250" s="15">
        <v>0</v>
      </c>
      <c r="K250" s="15">
        <v>0</v>
      </c>
      <c r="L250" s="16">
        <f t="shared" si="37"/>
        <v>210.01</v>
      </c>
      <c r="M250" s="16">
        <f t="shared" si="38"/>
        <v>210.01</v>
      </c>
      <c r="N250" s="16">
        <f t="shared" si="39"/>
        <v>29.996666666666666</v>
      </c>
      <c r="O250" s="16">
        <f t="shared" si="40"/>
        <v>210.01</v>
      </c>
      <c r="P250" s="16">
        <f t="shared" si="41"/>
        <v>210.01</v>
      </c>
      <c r="Q250" s="37">
        <f t="shared" si="42"/>
        <v>29.996666666666666</v>
      </c>
    </row>
    <row r="251" spans="1:17" s="11" customFormat="1" ht="15.6">
      <c r="A251" s="12">
        <v>0</v>
      </c>
      <c r="B251" s="13" t="s">
        <v>45</v>
      </c>
      <c r="C251" s="14" t="s">
        <v>46</v>
      </c>
      <c r="D251" s="15">
        <v>1100</v>
      </c>
      <c r="E251" s="15">
        <v>1100</v>
      </c>
      <c r="F251" s="15">
        <v>900</v>
      </c>
      <c r="G251" s="15">
        <v>799.19</v>
      </c>
      <c r="H251" s="15">
        <v>0</v>
      </c>
      <c r="I251" s="15">
        <v>799.19</v>
      </c>
      <c r="J251" s="15">
        <v>0</v>
      </c>
      <c r="K251" s="15">
        <v>0</v>
      </c>
      <c r="L251" s="16">
        <f t="shared" si="37"/>
        <v>100.80999999999995</v>
      </c>
      <c r="M251" s="16">
        <f t="shared" si="38"/>
        <v>300.80999999999995</v>
      </c>
      <c r="N251" s="16">
        <f t="shared" si="39"/>
        <v>88.798888888888897</v>
      </c>
      <c r="O251" s="16">
        <f t="shared" si="40"/>
        <v>300.80999999999995</v>
      </c>
      <c r="P251" s="16">
        <f t="shared" si="41"/>
        <v>100.80999999999995</v>
      </c>
      <c r="Q251" s="37">
        <f t="shared" si="42"/>
        <v>88.798888888888897</v>
      </c>
    </row>
    <row r="252" spans="1:17" s="11" customFormat="1" ht="31.2">
      <c r="A252" s="12">
        <v>0</v>
      </c>
      <c r="B252" s="13" t="s">
        <v>49</v>
      </c>
      <c r="C252" s="14" t="s">
        <v>50</v>
      </c>
      <c r="D252" s="15">
        <v>200</v>
      </c>
      <c r="E252" s="15">
        <v>200</v>
      </c>
      <c r="F252" s="15">
        <v>200</v>
      </c>
      <c r="G252" s="15">
        <v>48.08</v>
      </c>
      <c r="H252" s="15">
        <v>0</v>
      </c>
      <c r="I252" s="15">
        <v>48.08</v>
      </c>
      <c r="J252" s="15">
        <v>0</v>
      </c>
      <c r="K252" s="15">
        <v>0</v>
      </c>
      <c r="L252" s="16">
        <f t="shared" si="37"/>
        <v>151.92000000000002</v>
      </c>
      <c r="M252" s="16">
        <f t="shared" si="38"/>
        <v>151.92000000000002</v>
      </c>
      <c r="N252" s="16">
        <f t="shared" si="39"/>
        <v>24.04</v>
      </c>
      <c r="O252" s="16">
        <f t="shared" si="40"/>
        <v>151.92000000000002</v>
      </c>
      <c r="P252" s="16">
        <f t="shared" si="41"/>
        <v>151.92000000000002</v>
      </c>
      <c r="Q252" s="37">
        <f t="shared" si="42"/>
        <v>24.04</v>
      </c>
    </row>
    <row r="253" spans="1:17" s="11" customFormat="1" ht="15.6" hidden="1">
      <c r="A253" s="12">
        <v>2</v>
      </c>
      <c r="B253" s="13" t="s">
        <v>188</v>
      </c>
      <c r="C253" s="14" t="s">
        <v>189</v>
      </c>
      <c r="D253" s="15">
        <v>5557172</v>
      </c>
      <c r="E253" s="15">
        <v>5851672</v>
      </c>
      <c r="F253" s="15">
        <v>4854350</v>
      </c>
      <c r="G253" s="15">
        <v>4724235.66</v>
      </c>
      <c r="H253" s="15">
        <v>0</v>
      </c>
      <c r="I253" s="15">
        <v>4724235.66</v>
      </c>
      <c r="J253" s="15">
        <v>0</v>
      </c>
      <c r="K253" s="15">
        <v>0</v>
      </c>
      <c r="L253" s="16">
        <f t="shared" si="37"/>
        <v>130114.33999999985</v>
      </c>
      <c r="M253" s="16">
        <f t="shared" si="38"/>
        <v>1127436.3399999999</v>
      </c>
      <c r="N253" s="16">
        <f t="shared" si="39"/>
        <v>97.319634142573165</v>
      </c>
      <c r="O253" s="16">
        <f t="shared" si="40"/>
        <v>1127436.3399999999</v>
      </c>
      <c r="P253" s="16">
        <f t="shared" si="41"/>
        <v>130114.33999999985</v>
      </c>
      <c r="Q253" s="37">
        <f t="shared" si="42"/>
        <v>97.319634142573165</v>
      </c>
    </row>
    <row r="254" spans="1:17" s="11" customFormat="1" ht="31.2" hidden="1">
      <c r="A254" s="12">
        <v>3</v>
      </c>
      <c r="B254" s="13" t="s">
        <v>190</v>
      </c>
      <c r="C254" s="14" t="s">
        <v>191</v>
      </c>
      <c r="D254" s="15">
        <v>5537262</v>
      </c>
      <c r="E254" s="15">
        <v>5831762</v>
      </c>
      <c r="F254" s="15">
        <v>4840350</v>
      </c>
      <c r="G254" s="15">
        <v>4713375.66</v>
      </c>
      <c r="H254" s="15">
        <v>0</v>
      </c>
      <c r="I254" s="15">
        <v>4713375.66</v>
      </c>
      <c r="J254" s="15">
        <v>0</v>
      </c>
      <c r="K254" s="15">
        <v>0</v>
      </c>
      <c r="L254" s="16">
        <f t="shared" si="37"/>
        <v>126974.33999999985</v>
      </c>
      <c r="M254" s="16">
        <f t="shared" si="38"/>
        <v>1118386.3399999999</v>
      </c>
      <c r="N254" s="16">
        <f t="shared" si="39"/>
        <v>97.37675292075987</v>
      </c>
      <c r="O254" s="16">
        <f t="shared" si="40"/>
        <v>1118386.3399999999</v>
      </c>
      <c r="P254" s="16">
        <f t="shared" si="41"/>
        <v>126974.33999999985</v>
      </c>
      <c r="Q254" s="37">
        <f t="shared" si="42"/>
        <v>97.37675292075987</v>
      </c>
    </row>
    <row r="255" spans="1:17" s="11" customFormat="1" ht="37.200000000000003" customHeight="1">
      <c r="A255" s="12">
        <v>1</v>
      </c>
      <c r="B255" s="13" t="s">
        <v>192</v>
      </c>
      <c r="C255" s="14" t="s">
        <v>191</v>
      </c>
      <c r="D255" s="15">
        <v>5537262</v>
      </c>
      <c r="E255" s="15">
        <v>5831762</v>
      </c>
      <c r="F255" s="15">
        <v>4840350</v>
      </c>
      <c r="G255" s="15">
        <v>4713375.66</v>
      </c>
      <c r="H255" s="15">
        <v>0</v>
      </c>
      <c r="I255" s="15">
        <v>4713375.66</v>
      </c>
      <c r="J255" s="15">
        <v>0</v>
      </c>
      <c r="K255" s="15">
        <v>0</v>
      </c>
      <c r="L255" s="16">
        <f t="shared" si="37"/>
        <v>126974.33999999985</v>
      </c>
      <c r="M255" s="16">
        <f t="shared" si="38"/>
        <v>1118386.3399999999</v>
      </c>
      <c r="N255" s="16">
        <f t="shared" si="39"/>
        <v>97.37675292075987</v>
      </c>
      <c r="O255" s="16">
        <f t="shared" si="40"/>
        <v>1118386.3399999999</v>
      </c>
      <c r="P255" s="16">
        <f t="shared" si="41"/>
        <v>126974.33999999985</v>
      </c>
      <c r="Q255" s="37">
        <f t="shared" si="42"/>
        <v>97.37675292075987</v>
      </c>
    </row>
    <row r="256" spans="1:17" s="11" customFormat="1" ht="15.6">
      <c r="A256" s="12">
        <v>1</v>
      </c>
      <c r="B256" s="13" t="s">
        <v>21</v>
      </c>
      <c r="C256" s="14" t="s">
        <v>22</v>
      </c>
      <c r="D256" s="15">
        <v>5537262</v>
      </c>
      <c r="E256" s="15">
        <v>5817762</v>
      </c>
      <c r="F256" s="15">
        <v>4826350</v>
      </c>
      <c r="G256" s="15">
        <v>4699375.66</v>
      </c>
      <c r="H256" s="15">
        <v>0</v>
      </c>
      <c r="I256" s="15">
        <v>4699375.66</v>
      </c>
      <c r="J256" s="15">
        <v>0</v>
      </c>
      <c r="K256" s="15">
        <v>0</v>
      </c>
      <c r="L256" s="16">
        <f t="shared" si="37"/>
        <v>126974.33999999985</v>
      </c>
      <c r="M256" s="16">
        <f t="shared" si="38"/>
        <v>1118386.3399999999</v>
      </c>
      <c r="N256" s="16">
        <f t="shared" si="39"/>
        <v>97.369143555689092</v>
      </c>
      <c r="O256" s="16">
        <f t="shared" si="40"/>
        <v>1118386.3399999999</v>
      </c>
      <c r="P256" s="16">
        <f t="shared" si="41"/>
        <v>126974.33999999985</v>
      </c>
      <c r="Q256" s="37">
        <f t="shared" si="42"/>
        <v>97.369143555689092</v>
      </c>
    </row>
    <row r="257" spans="1:17" s="11" customFormat="1" ht="15.6">
      <c r="A257" s="12">
        <v>2</v>
      </c>
      <c r="B257" s="13" t="s">
        <v>23</v>
      </c>
      <c r="C257" s="14" t="s">
        <v>24</v>
      </c>
      <c r="D257" s="15">
        <v>5053362</v>
      </c>
      <c r="E257" s="15">
        <v>5053362</v>
      </c>
      <c r="F257" s="15">
        <v>4295850</v>
      </c>
      <c r="G257" s="15">
        <v>4251671.88</v>
      </c>
      <c r="H257" s="15">
        <v>0</v>
      </c>
      <c r="I257" s="15">
        <v>4251671.88</v>
      </c>
      <c r="J257" s="15">
        <v>0</v>
      </c>
      <c r="K257" s="15">
        <v>0</v>
      </c>
      <c r="L257" s="16">
        <f t="shared" si="37"/>
        <v>44178.120000000112</v>
      </c>
      <c r="M257" s="16">
        <f t="shared" si="38"/>
        <v>801690.12000000011</v>
      </c>
      <c r="N257" s="16">
        <f t="shared" si="39"/>
        <v>98.971609343901662</v>
      </c>
      <c r="O257" s="16">
        <f t="shared" si="40"/>
        <v>801690.12000000011</v>
      </c>
      <c r="P257" s="16">
        <f t="shared" si="41"/>
        <v>44178.120000000112</v>
      </c>
      <c r="Q257" s="37">
        <f t="shared" si="42"/>
        <v>98.971609343901662</v>
      </c>
    </row>
    <row r="258" spans="1:17" s="11" customFormat="1" ht="15.6">
      <c r="A258" s="12">
        <v>2</v>
      </c>
      <c r="B258" s="13" t="s">
        <v>25</v>
      </c>
      <c r="C258" s="14" t="s">
        <v>26</v>
      </c>
      <c r="D258" s="15">
        <v>4142100</v>
      </c>
      <c r="E258" s="15">
        <v>4142100</v>
      </c>
      <c r="F258" s="15">
        <v>3562000</v>
      </c>
      <c r="G258" s="15">
        <v>3552298.61</v>
      </c>
      <c r="H258" s="15">
        <v>0</v>
      </c>
      <c r="I258" s="15">
        <v>3552298.61</v>
      </c>
      <c r="J258" s="15">
        <v>0</v>
      </c>
      <c r="K258" s="15">
        <v>0</v>
      </c>
      <c r="L258" s="16">
        <f t="shared" si="37"/>
        <v>9701.3900000001304</v>
      </c>
      <c r="M258" s="16">
        <f t="shared" si="38"/>
        <v>589801.39000000013</v>
      </c>
      <c r="N258" s="16">
        <f t="shared" si="39"/>
        <v>99.727642055025271</v>
      </c>
      <c r="O258" s="16">
        <f t="shared" si="40"/>
        <v>589801.39000000013</v>
      </c>
      <c r="P258" s="16">
        <f t="shared" si="41"/>
        <v>9701.3900000001304</v>
      </c>
      <c r="Q258" s="37">
        <f t="shared" si="42"/>
        <v>99.727642055025271</v>
      </c>
    </row>
    <row r="259" spans="1:17" s="11" customFormat="1" ht="15.6">
      <c r="A259" s="12">
        <v>0</v>
      </c>
      <c r="B259" s="13" t="s">
        <v>27</v>
      </c>
      <c r="C259" s="14" t="s">
        <v>28</v>
      </c>
      <c r="D259" s="15">
        <v>4142100</v>
      </c>
      <c r="E259" s="15">
        <v>4142100</v>
      </c>
      <c r="F259" s="15">
        <v>3562000</v>
      </c>
      <c r="G259" s="15">
        <v>3552298.61</v>
      </c>
      <c r="H259" s="15">
        <v>0</v>
      </c>
      <c r="I259" s="15">
        <v>3552298.61</v>
      </c>
      <c r="J259" s="15">
        <v>0</v>
      </c>
      <c r="K259" s="15">
        <v>0</v>
      </c>
      <c r="L259" s="16">
        <f t="shared" si="37"/>
        <v>9701.3900000001304</v>
      </c>
      <c r="M259" s="16">
        <f t="shared" si="38"/>
        <v>589801.39000000013</v>
      </c>
      <c r="N259" s="16">
        <f t="shared" si="39"/>
        <v>99.727642055025271</v>
      </c>
      <c r="O259" s="16">
        <f t="shared" si="40"/>
        <v>589801.39000000013</v>
      </c>
      <c r="P259" s="16">
        <f t="shared" si="41"/>
        <v>9701.3900000001304</v>
      </c>
      <c r="Q259" s="37">
        <f t="shared" si="42"/>
        <v>99.727642055025271</v>
      </c>
    </row>
    <row r="260" spans="1:17" s="11" customFormat="1" ht="15.6">
      <c r="A260" s="12">
        <v>0</v>
      </c>
      <c r="B260" s="13" t="s">
        <v>29</v>
      </c>
      <c r="C260" s="14" t="s">
        <v>30</v>
      </c>
      <c r="D260" s="15">
        <v>911262</v>
      </c>
      <c r="E260" s="15">
        <v>911262</v>
      </c>
      <c r="F260" s="15">
        <v>733850</v>
      </c>
      <c r="G260" s="15">
        <v>699373.27</v>
      </c>
      <c r="H260" s="15">
        <v>0</v>
      </c>
      <c r="I260" s="15">
        <v>699373.27</v>
      </c>
      <c r="J260" s="15">
        <v>0</v>
      </c>
      <c r="K260" s="15">
        <v>0</v>
      </c>
      <c r="L260" s="16">
        <f t="shared" si="37"/>
        <v>34476.729999999981</v>
      </c>
      <c r="M260" s="16">
        <f t="shared" si="38"/>
        <v>211888.72999999998</v>
      </c>
      <c r="N260" s="16">
        <f t="shared" si="39"/>
        <v>95.301937725693264</v>
      </c>
      <c r="O260" s="16">
        <f t="shared" si="40"/>
        <v>211888.72999999998</v>
      </c>
      <c r="P260" s="16">
        <f t="shared" si="41"/>
        <v>34476.729999999981</v>
      </c>
      <c r="Q260" s="37">
        <f t="shared" si="42"/>
        <v>95.301937725693264</v>
      </c>
    </row>
    <row r="261" spans="1:17" s="11" customFormat="1" ht="15.6">
      <c r="A261" s="12">
        <v>3</v>
      </c>
      <c r="B261" s="13" t="s">
        <v>31</v>
      </c>
      <c r="C261" s="14" t="s">
        <v>32</v>
      </c>
      <c r="D261" s="15">
        <v>483900</v>
      </c>
      <c r="E261" s="15">
        <v>764400</v>
      </c>
      <c r="F261" s="15">
        <v>530500</v>
      </c>
      <c r="G261" s="15">
        <v>447703.78</v>
      </c>
      <c r="H261" s="15">
        <v>0</v>
      </c>
      <c r="I261" s="15">
        <v>447703.78</v>
      </c>
      <c r="J261" s="15">
        <v>0</v>
      </c>
      <c r="K261" s="15">
        <v>0</v>
      </c>
      <c r="L261" s="16">
        <f t="shared" si="37"/>
        <v>82796.219999999972</v>
      </c>
      <c r="M261" s="16">
        <f t="shared" si="38"/>
        <v>316696.21999999997</v>
      </c>
      <c r="N261" s="16">
        <f t="shared" si="39"/>
        <v>84.392795475966082</v>
      </c>
      <c r="O261" s="16">
        <f t="shared" si="40"/>
        <v>316696.21999999997</v>
      </c>
      <c r="P261" s="16">
        <f t="shared" si="41"/>
        <v>82796.219999999972</v>
      </c>
      <c r="Q261" s="37">
        <f t="shared" si="42"/>
        <v>84.392795475966082</v>
      </c>
    </row>
    <row r="262" spans="1:17" s="11" customFormat="1" ht="15.6">
      <c r="A262" s="12">
        <v>0</v>
      </c>
      <c r="B262" s="13" t="s">
        <v>33</v>
      </c>
      <c r="C262" s="14" t="s">
        <v>34</v>
      </c>
      <c r="D262" s="15">
        <v>130000</v>
      </c>
      <c r="E262" s="15">
        <v>108690</v>
      </c>
      <c r="F262" s="15">
        <v>108690</v>
      </c>
      <c r="G262" s="15">
        <v>75120.850000000006</v>
      </c>
      <c r="H262" s="15">
        <v>0</v>
      </c>
      <c r="I262" s="15">
        <v>75120.850000000006</v>
      </c>
      <c r="J262" s="15">
        <v>0</v>
      </c>
      <c r="K262" s="15">
        <v>0</v>
      </c>
      <c r="L262" s="16">
        <f t="shared" si="37"/>
        <v>33569.149999999994</v>
      </c>
      <c r="M262" s="16">
        <f t="shared" si="38"/>
        <v>33569.149999999994</v>
      </c>
      <c r="N262" s="16">
        <f t="shared" si="39"/>
        <v>69.114775968350358</v>
      </c>
      <c r="O262" s="16">
        <f t="shared" si="40"/>
        <v>33569.149999999994</v>
      </c>
      <c r="P262" s="16">
        <f t="shared" si="41"/>
        <v>33569.149999999994</v>
      </c>
      <c r="Q262" s="37">
        <f t="shared" si="42"/>
        <v>69.114775968350358</v>
      </c>
    </row>
    <row r="263" spans="1:17" s="11" customFormat="1" ht="15.6">
      <c r="A263" s="12">
        <v>0</v>
      </c>
      <c r="B263" s="13" t="s">
        <v>35</v>
      </c>
      <c r="C263" s="14" t="s">
        <v>36</v>
      </c>
      <c r="D263" s="15">
        <v>111100</v>
      </c>
      <c r="E263" s="15">
        <v>422910</v>
      </c>
      <c r="F263" s="15">
        <v>307410</v>
      </c>
      <c r="G263" s="15">
        <v>262675.76</v>
      </c>
      <c r="H263" s="15">
        <v>0</v>
      </c>
      <c r="I263" s="15">
        <v>262675.76</v>
      </c>
      <c r="J263" s="15">
        <v>0</v>
      </c>
      <c r="K263" s="15">
        <v>0</v>
      </c>
      <c r="L263" s="16">
        <f t="shared" si="37"/>
        <v>44734.239999999991</v>
      </c>
      <c r="M263" s="16">
        <f t="shared" si="38"/>
        <v>160234.23999999999</v>
      </c>
      <c r="N263" s="16">
        <f t="shared" si="39"/>
        <v>85.448020558862765</v>
      </c>
      <c r="O263" s="16">
        <f t="shared" si="40"/>
        <v>160234.23999999999</v>
      </c>
      <c r="P263" s="16">
        <f t="shared" si="41"/>
        <v>44734.239999999991</v>
      </c>
      <c r="Q263" s="37">
        <f t="shared" si="42"/>
        <v>85.448020558862765</v>
      </c>
    </row>
    <row r="264" spans="1:17" s="11" customFormat="1" ht="15.6">
      <c r="A264" s="12">
        <v>0</v>
      </c>
      <c r="B264" s="13" t="s">
        <v>37</v>
      </c>
      <c r="C264" s="14" t="s">
        <v>38</v>
      </c>
      <c r="D264" s="15">
        <v>10000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6">
        <f t="shared" si="37"/>
        <v>0</v>
      </c>
      <c r="M264" s="16">
        <f t="shared" si="38"/>
        <v>0</v>
      </c>
      <c r="N264" s="16">
        <f t="shared" si="39"/>
        <v>0</v>
      </c>
      <c r="O264" s="16">
        <f t="shared" si="40"/>
        <v>0</v>
      </c>
      <c r="P264" s="16">
        <f t="shared" si="41"/>
        <v>0</v>
      </c>
      <c r="Q264" s="37">
        <f t="shared" si="42"/>
        <v>0</v>
      </c>
    </row>
    <row r="265" spans="1:17" s="11" customFormat="1" ht="15.6">
      <c r="A265" s="12">
        <v>3</v>
      </c>
      <c r="B265" s="13" t="s">
        <v>39</v>
      </c>
      <c r="C265" s="14" t="s">
        <v>40</v>
      </c>
      <c r="D265" s="15">
        <v>232800</v>
      </c>
      <c r="E265" s="15">
        <v>232800</v>
      </c>
      <c r="F265" s="15">
        <v>114400</v>
      </c>
      <c r="G265" s="15">
        <v>109907.17000000001</v>
      </c>
      <c r="H265" s="15">
        <v>0</v>
      </c>
      <c r="I265" s="15">
        <v>109907.17000000001</v>
      </c>
      <c r="J265" s="15">
        <v>0</v>
      </c>
      <c r="K265" s="15">
        <v>0</v>
      </c>
      <c r="L265" s="16">
        <f t="shared" si="37"/>
        <v>4492.8299999999872</v>
      </c>
      <c r="M265" s="16">
        <f t="shared" si="38"/>
        <v>122892.82999999999</v>
      </c>
      <c r="N265" s="16">
        <f t="shared" si="39"/>
        <v>96.07270104895106</v>
      </c>
      <c r="O265" s="16">
        <f t="shared" si="40"/>
        <v>122892.82999999999</v>
      </c>
      <c r="P265" s="16">
        <f t="shared" si="41"/>
        <v>4492.8299999999872</v>
      </c>
      <c r="Q265" s="37">
        <f t="shared" si="42"/>
        <v>96.07270104895106</v>
      </c>
    </row>
    <row r="266" spans="1:17" s="11" customFormat="1" ht="15.6">
      <c r="A266" s="12">
        <v>0</v>
      </c>
      <c r="B266" s="13" t="s">
        <v>41</v>
      </c>
      <c r="C266" s="14" t="s">
        <v>42</v>
      </c>
      <c r="D266" s="15">
        <v>200000</v>
      </c>
      <c r="E266" s="15">
        <v>200000</v>
      </c>
      <c r="F266" s="15">
        <v>89000</v>
      </c>
      <c r="G266" s="15">
        <v>88965.21</v>
      </c>
      <c r="H266" s="15">
        <v>0</v>
      </c>
      <c r="I266" s="15">
        <v>88965.21</v>
      </c>
      <c r="J266" s="15">
        <v>0</v>
      </c>
      <c r="K266" s="15">
        <v>0</v>
      </c>
      <c r="L266" s="16">
        <f t="shared" ref="L266:L329" si="53">F266-G266</f>
        <v>34.789999999993597</v>
      </c>
      <c r="M266" s="16">
        <f t="shared" ref="M266:M329" si="54">E266-G266</f>
        <v>111034.79</v>
      </c>
      <c r="N266" s="16">
        <f t="shared" ref="N266:N329" si="55">IF(F266=0,0,(G266/F266)*100)</f>
        <v>99.960910112359556</v>
      </c>
      <c r="O266" s="16">
        <f t="shared" ref="O266:O329" si="56">E266-I266</f>
        <v>111034.79</v>
      </c>
      <c r="P266" s="16">
        <f t="shared" ref="P266:P329" si="57">F266-I266</f>
        <v>34.789999999993597</v>
      </c>
      <c r="Q266" s="37">
        <f t="shared" ref="Q266:Q329" si="58">IF(F266=0,0,(I266/F266)*100)</f>
        <v>99.960910112359556</v>
      </c>
    </row>
    <row r="267" spans="1:17" s="11" customFormat="1" ht="15.6">
      <c r="A267" s="12">
        <v>0</v>
      </c>
      <c r="B267" s="13" t="s">
        <v>43</v>
      </c>
      <c r="C267" s="14" t="s">
        <v>44</v>
      </c>
      <c r="D267" s="15">
        <v>5000</v>
      </c>
      <c r="E267" s="15">
        <v>5000</v>
      </c>
      <c r="F267" s="15">
        <v>3800</v>
      </c>
      <c r="G267" s="15">
        <v>2958.32</v>
      </c>
      <c r="H267" s="15">
        <v>0</v>
      </c>
      <c r="I267" s="15">
        <v>2958.32</v>
      </c>
      <c r="J267" s="15">
        <v>0</v>
      </c>
      <c r="K267" s="15">
        <v>0</v>
      </c>
      <c r="L267" s="16">
        <f t="shared" si="53"/>
        <v>841.67999999999984</v>
      </c>
      <c r="M267" s="16">
        <f t="shared" si="54"/>
        <v>2041.6799999999998</v>
      </c>
      <c r="N267" s="16">
        <f t="shared" si="55"/>
        <v>77.85052631578948</v>
      </c>
      <c r="O267" s="16">
        <f t="shared" si="56"/>
        <v>2041.6799999999998</v>
      </c>
      <c r="P267" s="16">
        <f t="shared" si="57"/>
        <v>841.67999999999984</v>
      </c>
      <c r="Q267" s="37">
        <f t="shared" si="58"/>
        <v>77.85052631578948</v>
      </c>
    </row>
    <row r="268" spans="1:17" s="11" customFormat="1" ht="15.6">
      <c r="A268" s="12">
        <v>0</v>
      </c>
      <c r="B268" s="13" t="s">
        <v>45</v>
      </c>
      <c r="C268" s="14" t="s">
        <v>46</v>
      </c>
      <c r="D268" s="15">
        <v>24500</v>
      </c>
      <c r="E268" s="15">
        <v>24500</v>
      </c>
      <c r="F268" s="15">
        <v>18900</v>
      </c>
      <c r="G268" s="15">
        <v>16963.240000000002</v>
      </c>
      <c r="H268" s="15">
        <v>0</v>
      </c>
      <c r="I268" s="15">
        <v>16963.240000000002</v>
      </c>
      <c r="J268" s="15">
        <v>0</v>
      </c>
      <c r="K268" s="15">
        <v>0</v>
      </c>
      <c r="L268" s="16">
        <f t="shared" si="53"/>
        <v>1936.7599999999984</v>
      </c>
      <c r="M268" s="16">
        <f t="shared" si="54"/>
        <v>7536.7599999999984</v>
      </c>
      <c r="N268" s="16">
        <f t="shared" si="55"/>
        <v>89.752592592592606</v>
      </c>
      <c r="O268" s="16">
        <f t="shared" si="56"/>
        <v>7536.7599999999984</v>
      </c>
      <c r="P268" s="16">
        <f t="shared" si="57"/>
        <v>1936.7599999999984</v>
      </c>
      <c r="Q268" s="37">
        <f t="shared" si="58"/>
        <v>89.752592592592606</v>
      </c>
    </row>
    <row r="269" spans="1:17" s="11" customFormat="1" ht="31.2">
      <c r="A269" s="12">
        <v>0</v>
      </c>
      <c r="B269" s="13" t="s">
        <v>49</v>
      </c>
      <c r="C269" s="14" t="s">
        <v>50</v>
      </c>
      <c r="D269" s="15">
        <v>3300</v>
      </c>
      <c r="E269" s="15">
        <v>3300</v>
      </c>
      <c r="F269" s="15">
        <v>2700</v>
      </c>
      <c r="G269" s="15">
        <v>1020.4</v>
      </c>
      <c r="H269" s="15">
        <v>0</v>
      </c>
      <c r="I269" s="15">
        <v>1020.4</v>
      </c>
      <c r="J269" s="15">
        <v>0</v>
      </c>
      <c r="K269" s="15">
        <v>0</v>
      </c>
      <c r="L269" s="16">
        <f t="shared" si="53"/>
        <v>1679.6</v>
      </c>
      <c r="M269" s="16">
        <f t="shared" si="54"/>
        <v>2279.6</v>
      </c>
      <c r="N269" s="16">
        <f t="shared" si="55"/>
        <v>37.792592592592591</v>
      </c>
      <c r="O269" s="16">
        <f t="shared" si="56"/>
        <v>2279.6</v>
      </c>
      <c r="P269" s="16">
        <f t="shared" si="57"/>
        <v>1679.6</v>
      </c>
      <c r="Q269" s="37">
        <f t="shared" si="58"/>
        <v>37.792592592592591</v>
      </c>
    </row>
    <row r="270" spans="1:17" s="11" customFormat="1" ht="15.6">
      <c r="A270" s="12">
        <v>1</v>
      </c>
      <c r="B270" s="13" t="s">
        <v>57</v>
      </c>
      <c r="C270" s="14" t="s">
        <v>58</v>
      </c>
      <c r="D270" s="15">
        <v>0</v>
      </c>
      <c r="E270" s="15">
        <v>14000</v>
      </c>
      <c r="F270" s="15">
        <v>14000</v>
      </c>
      <c r="G270" s="15">
        <v>14000</v>
      </c>
      <c r="H270" s="15">
        <v>0</v>
      </c>
      <c r="I270" s="15">
        <v>14000</v>
      </c>
      <c r="J270" s="15">
        <v>0</v>
      </c>
      <c r="K270" s="15">
        <v>0</v>
      </c>
      <c r="L270" s="16">
        <f t="shared" si="53"/>
        <v>0</v>
      </c>
      <c r="M270" s="16">
        <f t="shared" si="54"/>
        <v>0</v>
      </c>
      <c r="N270" s="16">
        <f t="shared" si="55"/>
        <v>100</v>
      </c>
      <c r="O270" s="16">
        <f t="shared" si="56"/>
        <v>0</v>
      </c>
      <c r="P270" s="16">
        <f t="shared" si="57"/>
        <v>0</v>
      </c>
      <c r="Q270" s="37">
        <f t="shared" si="58"/>
        <v>100</v>
      </c>
    </row>
    <row r="271" spans="1:17" s="11" customFormat="1" ht="15.6">
      <c r="A271" s="12">
        <v>2</v>
      </c>
      <c r="B271" s="13" t="s">
        <v>59</v>
      </c>
      <c r="C271" s="14" t="s">
        <v>60</v>
      </c>
      <c r="D271" s="15">
        <v>0</v>
      </c>
      <c r="E271" s="15">
        <v>14000</v>
      </c>
      <c r="F271" s="15">
        <v>14000</v>
      </c>
      <c r="G271" s="15">
        <v>14000</v>
      </c>
      <c r="H271" s="15">
        <v>0</v>
      </c>
      <c r="I271" s="15">
        <v>14000</v>
      </c>
      <c r="J271" s="15">
        <v>0</v>
      </c>
      <c r="K271" s="15">
        <v>0</v>
      </c>
      <c r="L271" s="16">
        <f t="shared" si="53"/>
        <v>0</v>
      </c>
      <c r="M271" s="16">
        <f t="shared" si="54"/>
        <v>0</v>
      </c>
      <c r="N271" s="16">
        <f t="shared" si="55"/>
        <v>100</v>
      </c>
      <c r="O271" s="16">
        <f t="shared" si="56"/>
        <v>0</v>
      </c>
      <c r="P271" s="16">
        <f t="shared" si="57"/>
        <v>0</v>
      </c>
      <c r="Q271" s="37">
        <f t="shared" si="58"/>
        <v>100</v>
      </c>
    </row>
    <row r="272" spans="1:17" s="11" customFormat="1" ht="31.2">
      <c r="A272" s="12">
        <v>0</v>
      </c>
      <c r="B272" s="13" t="s">
        <v>61</v>
      </c>
      <c r="C272" s="14" t="s">
        <v>62</v>
      </c>
      <c r="D272" s="15">
        <v>0</v>
      </c>
      <c r="E272" s="15">
        <v>14000</v>
      </c>
      <c r="F272" s="15">
        <v>14000</v>
      </c>
      <c r="G272" s="15">
        <v>14000</v>
      </c>
      <c r="H272" s="15">
        <v>0</v>
      </c>
      <c r="I272" s="15">
        <v>14000</v>
      </c>
      <c r="J272" s="15">
        <v>0</v>
      </c>
      <c r="K272" s="15">
        <v>0</v>
      </c>
      <c r="L272" s="16">
        <f t="shared" si="53"/>
        <v>0</v>
      </c>
      <c r="M272" s="16">
        <f t="shared" si="54"/>
        <v>0</v>
      </c>
      <c r="N272" s="16">
        <f t="shared" si="55"/>
        <v>100</v>
      </c>
      <c r="O272" s="16">
        <f t="shared" si="56"/>
        <v>0</v>
      </c>
      <c r="P272" s="16">
        <f t="shared" si="57"/>
        <v>0</v>
      </c>
      <c r="Q272" s="37">
        <f t="shared" si="58"/>
        <v>100</v>
      </c>
    </row>
    <row r="273" spans="1:17" s="11" customFormat="1" ht="15.6" hidden="1">
      <c r="A273" s="12">
        <v>3</v>
      </c>
      <c r="B273" s="13" t="s">
        <v>193</v>
      </c>
      <c r="C273" s="14" t="s">
        <v>194</v>
      </c>
      <c r="D273" s="15">
        <v>19910</v>
      </c>
      <c r="E273" s="15">
        <v>19910</v>
      </c>
      <c r="F273" s="15">
        <v>14000</v>
      </c>
      <c r="G273" s="15">
        <v>10860</v>
      </c>
      <c r="H273" s="15">
        <v>0</v>
      </c>
      <c r="I273" s="15">
        <v>10860</v>
      </c>
      <c r="J273" s="15">
        <v>0</v>
      </c>
      <c r="K273" s="15">
        <v>0</v>
      </c>
      <c r="L273" s="16">
        <f t="shared" si="53"/>
        <v>3140</v>
      </c>
      <c r="M273" s="16">
        <f t="shared" si="54"/>
        <v>9050</v>
      </c>
      <c r="N273" s="16">
        <f t="shared" si="55"/>
        <v>77.571428571428569</v>
      </c>
      <c r="O273" s="16">
        <f t="shared" si="56"/>
        <v>9050</v>
      </c>
      <c r="P273" s="16">
        <f t="shared" si="57"/>
        <v>3140</v>
      </c>
      <c r="Q273" s="37">
        <f t="shared" si="58"/>
        <v>77.571428571428569</v>
      </c>
    </row>
    <row r="274" spans="1:17" s="11" customFormat="1" ht="27" customHeight="1">
      <c r="A274" s="12">
        <v>1</v>
      </c>
      <c r="B274" s="13" t="s">
        <v>195</v>
      </c>
      <c r="C274" s="14" t="s">
        <v>194</v>
      </c>
      <c r="D274" s="15">
        <v>19910</v>
      </c>
      <c r="E274" s="15">
        <v>19910</v>
      </c>
      <c r="F274" s="15">
        <v>14000</v>
      </c>
      <c r="G274" s="15">
        <v>10860</v>
      </c>
      <c r="H274" s="15">
        <v>0</v>
      </c>
      <c r="I274" s="15">
        <v>10860</v>
      </c>
      <c r="J274" s="15">
        <v>0</v>
      </c>
      <c r="K274" s="15">
        <v>0</v>
      </c>
      <c r="L274" s="16">
        <f t="shared" si="53"/>
        <v>3140</v>
      </c>
      <c r="M274" s="16">
        <f t="shared" si="54"/>
        <v>9050</v>
      </c>
      <c r="N274" s="16">
        <f t="shared" si="55"/>
        <v>77.571428571428569</v>
      </c>
      <c r="O274" s="16">
        <f t="shared" si="56"/>
        <v>9050</v>
      </c>
      <c r="P274" s="16">
        <f t="shared" si="57"/>
        <v>3140</v>
      </c>
      <c r="Q274" s="37">
        <f t="shared" si="58"/>
        <v>77.571428571428569</v>
      </c>
    </row>
    <row r="275" spans="1:17" s="11" customFormat="1" ht="15.6">
      <c r="A275" s="12">
        <v>1</v>
      </c>
      <c r="B275" s="13" t="s">
        <v>21</v>
      </c>
      <c r="C275" s="14" t="s">
        <v>22</v>
      </c>
      <c r="D275" s="15">
        <v>19910</v>
      </c>
      <c r="E275" s="15">
        <v>19910</v>
      </c>
      <c r="F275" s="15">
        <v>14000</v>
      </c>
      <c r="G275" s="15">
        <v>10860</v>
      </c>
      <c r="H275" s="15">
        <v>0</v>
      </c>
      <c r="I275" s="15">
        <v>10860</v>
      </c>
      <c r="J275" s="15">
        <v>0</v>
      </c>
      <c r="K275" s="15">
        <v>0</v>
      </c>
      <c r="L275" s="16">
        <f t="shared" si="53"/>
        <v>3140</v>
      </c>
      <c r="M275" s="16">
        <f t="shared" si="54"/>
        <v>9050</v>
      </c>
      <c r="N275" s="16">
        <f t="shared" si="55"/>
        <v>77.571428571428569</v>
      </c>
      <c r="O275" s="16">
        <f t="shared" si="56"/>
        <v>9050</v>
      </c>
      <c r="P275" s="16">
        <f t="shared" si="57"/>
        <v>3140</v>
      </c>
      <c r="Q275" s="37">
        <f t="shared" si="58"/>
        <v>77.571428571428569</v>
      </c>
    </row>
    <row r="276" spans="1:17" s="11" customFormat="1" ht="15.6">
      <c r="A276" s="12">
        <v>3</v>
      </c>
      <c r="B276" s="13" t="s">
        <v>96</v>
      </c>
      <c r="C276" s="14" t="s">
        <v>97</v>
      </c>
      <c r="D276" s="15">
        <v>19910</v>
      </c>
      <c r="E276" s="15">
        <v>19910</v>
      </c>
      <c r="F276" s="15">
        <v>14000</v>
      </c>
      <c r="G276" s="15">
        <v>10860</v>
      </c>
      <c r="H276" s="15">
        <v>0</v>
      </c>
      <c r="I276" s="15">
        <v>10860</v>
      </c>
      <c r="J276" s="15">
        <v>0</v>
      </c>
      <c r="K276" s="15">
        <v>0</v>
      </c>
      <c r="L276" s="16">
        <f t="shared" si="53"/>
        <v>3140</v>
      </c>
      <c r="M276" s="16">
        <f t="shared" si="54"/>
        <v>9050</v>
      </c>
      <c r="N276" s="16">
        <f t="shared" si="55"/>
        <v>77.571428571428569</v>
      </c>
      <c r="O276" s="16">
        <f t="shared" si="56"/>
        <v>9050</v>
      </c>
      <c r="P276" s="16">
        <f t="shared" si="57"/>
        <v>3140</v>
      </c>
      <c r="Q276" s="37">
        <f t="shared" si="58"/>
        <v>77.571428571428569</v>
      </c>
    </row>
    <row r="277" spans="1:17" s="11" customFormat="1" ht="15.6">
      <c r="A277" s="12">
        <v>0</v>
      </c>
      <c r="B277" s="13" t="s">
        <v>98</v>
      </c>
      <c r="C277" s="14" t="s">
        <v>99</v>
      </c>
      <c r="D277" s="15">
        <v>19910</v>
      </c>
      <c r="E277" s="15">
        <v>19910</v>
      </c>
      <c r="F277" s="15">
        <v>14000</v>
      </c>
      <c r="G277" s="15">
        <v>10860</v>
      </c>
      <c r="H277" s="15">
        <v>0</v>
      </c>
      <c r="I277" s="15">
        <v>10860</v>
      </c>
      <c r="J277" s="15">
        <v>0</v>
      </c>
      <c r="K277" s="15">
        <v>0</v>
      </c>
      <c r="L277" s="16">
        <f t="shared" si="53"/>
        <v>3140</v>
      </c>
      <c r="M277" s="16">
        <f t="shared" si="54"/>
        <v>9050</v>
      </c>
      <c r="N277" s="16">
        <f t="shared" si="55"/>
        <v>77.571428571428569</v>
      </c>
      <c r="O277" s="16">
        <f t="shared" si="56"/>
        <v>9050</v>
      </c>
      <c r="P277" s="16">
        <f t="shared" si="57"/>
        <v>3140</v>
      </c>
      <c r="Q277" s="37">
        <f t="shared" si="58"/>
        <v>77.571428571428569</v>
      </c>
    </row>
    <row r="278" spans="1:17" s="11" customFormat="1" ht="31.2" hidden="1">
      <c r="A278" s="12">
        <v>2</v>
      </c>
      <c r="B278" s="13" t="s">
        <v>196</v>
      </c>
      <c r="C278" s="14" t="s">
        <v>197</v>
      </c>
      <c r="D278" s="15">
        <v>1061361</v>
      </c>
      <c r="E278" s="15">
        <v>841761</v>
      </c>
      <c r="F278" s="15">
        <v>651200</v>
      </c>
      <c r="G278" s="15">
        <v>582864.20000000007</v>
      </c>
      <c r="H278" s="15">
        <v>0</v>
      </c>
      <c r="I278" s="15">
        <v>582864.20000000007</v>
      </c>
      <c r="J278" s="15">
        <v>0</v>
      </c>
      <c r="K278" s="15">
        <v>0</v>
      </c>
      <c r="L278" s="16">
        <f t="shared" si="53"/>
        <v>68335.79999999993</v>
      </c>
      <c r="M278" s="16">
        <f t="shared" si="54"/>
        <v>258896.79999999993</v>
      </c>
      <c r="N278" s="16">
        <f t="shared" si="55"/>
        <v>89.506173218673226</v>
      </c>
      <c r="O278" s="16">
        <f t="shared" si="56"/>
        <v>258896.79999999993</v>
      </c>
      <c r="P278" s="16">
        <f t="shared" si="57"/>
        <v>68335.79999999993</v>
      </c>
      <c r="Q278" s="37">
        <f t="shared" si="58"/>
        <v>89.506173218673226</v>
      </c>
    </row>
    <row r="279" spans="1:17" s="11" customFormat="1" ht="39.6" customHeight="1">
      <c r="A279" s="12">
        <v>1</v>
      </c>
      <c r="B279" s="13" t="s">
        <v>198</v>
      </c>
      <c r="C279" s="14" t="s">
        <v>197</v>
      </c>
      <c r="D279" s="15">
        <v>1061361</v>
      </c>
      <c r="E279" s="15">
        <v>841761</v>
      </c>
      <c r="F279" s="15">
        <v>651200</v>
      </c>
      <c r="G279" s="15">
        <v>582864.20000000007</v>
      </c>
      <c r="H279" s="15">
        <v>0</v>
      </c>
      <c r="I279" s="15">
        <v>582864.20000000007</v>
      </c>
      <c r="J279" s="15">
        <v>0</v>
      </c>
      <c r="K279" s="15">
        <v>0</v>
      </c>
      <c r="L279" s="16">
        <f t="shared" si="53"/>
        <v>68335.79999999993</v>
      </c>
      <c r="M279" s="16">
        <f t="shared" si="54"/>
        <v>258896.79999999993</v>
      </c>
      <c r="N279" s="16">
        <f t="shared" si="55"/>
        <v>89.506173218673226</v>
      </c>
      <c r="O279" s="16">
        <f t="shared" si="56"/>
        <v>258896.79999999993</v>
      </c>
      <c r="P279" s="16">
        <f t="shared" si="57"/>
        <v>68335.79999999993</v>
      </c>
      <c r="Q279" s="37">
        <f t="shared" si="58"/>
        <v>89.506173218673226</v>
      </c>
    </row>
    <row r="280" spans="1:17" s="11" customFormat="1" ht="15.6">
      <c r="A280" s="12">
        <v>1</v>
      </c>
      <c r="B280" s="13" t="s">
        <v>21</v>
      </c>
      <c r="C280" s="14" t="s">
        <v>22</v>
      </c>
      <c r="D280" s="15">
        <v>1061361</v>
      </c>
      <c r="E280" s="15">
        <v>841761</v>
      </c>
      <c r="F280" s="15">
        <v>651200</v>
      </c>
      <c r="G280" s="15">
        <v>582864.20000000007</v>
      </c>
      <c r="H280" s="15">
        <v>0</v>
      </c>
      <c r="I280" s="15">
        <v>582864.20000000007</v>
      </c>
      <c r="J280" s="15">
        <v>0</v>
      </c>
      <c r="K280" s="15">
        <v>0</v>
      </c>
      <c r="L280" s="16">
        <f t="shared" si="53"/>
        <v>68335.79999999993</v>
      </c>
      <c r="M280" s="16">
        <f t="shared" si="54"/>
        <v>258896.79999999993</v>
      </c>
      <c r="N280" s="16">
        <f t="shared" si="55"/>
        <v>89.506173218673226</v>
      </c>
      <c r="O280" s="16">
        <f t="shared" si="56"/>
        <v>258896.79999999993</v>
      </c>
      <c r="P280" s="16">
        <f t="shared" si="57"/>
        <v>68335.79999999993</v>
      </c>
      <c r="Q280" s="37">
        <f t="shared" si="58"/>
        <v>89.506173218673226</v>
      </c>
    </row>
    <row r="281" spans="1:17" s="11" customFormat="1" ht="15.6">
      <c r="A281" s="12">
        <v>2</v>
      </c>
      <c r="B281" s="13" t="s">
        <v>23</v>
      </c>
      <c r="C281" s="14" t="s">
        <v>24</v>
      </c>
      <c r="D281" s="15">
        <v>1040361</v>
      </c>
      <c r="E281" s="15">
        <v>820761</v>
      </c>
      <c r="F281" s="15">
        <v>634400</v>
      </c>
      <c r="G281" s="15">
        <v>574224.04</v>
      </c>
      <c r="H281" s="15">
        <v>0</v>
      </c>
      <c r="I281" s="15">
        <v>574224.04</v>
      </c>
      <c r="J281" s="15">
        <v>0</v>
      </c>
      <c r="K281" s="15">
        <v>0</v>
      </c>
      <c r="L281" s="16">
        <f t="shared" si="53"/>
        <v>60175.959999999963</v>
      </c>
      <c r="M281" s="16">
        <f t="shared" si="54"/>
        <v>246536.95999999996</v>
      </c>
      <c r="N281" s="16">
        <f t="shared" si="55"/>
        <v>90.514508196721323</v>
      </c>
      <c r="O281" s="16">
        <f t="shared" si="56"/>
        <v>246536.95999999996</v>
      </c>
      <c r="P281" s="16">
        <f t="shared" si="57"/>
        <v>60175.959999999963</v>
      </c>
      <c r="Q281" s="37">
        <f t="shared" si="58"/>
        <v>90.514508196721323</v>
      </c>
    </row>
    <row r="282" spans="1:17" s="11" customFormat="1" ht="15.6">
      <c r="A282" s="12">
        <v>2</v>
      </c>
      <c r="B282" s="13" t="s">
        <v>25</v>
      </c>
      <c r="C282" s="14" t="s">
        <v>26</v>
      </c>
      <c r="D282" s="15">
        <v>852755</v>
      </c>
      <c r="E282" s="15">
        <v>672755</v>
      </c>
      <c r="F282" s="15">
        <v>519200</v>
      </c>
      <c r="G282" s="15">
        <v>469225</v>
      </c>
      <c r="H282" s="15">
        <v>0</v>
      </c>
      <c r="I282" s="15">
        <v>469225</v>
      </c>
      <c r="J282" s="15">
        <v>0</v>
      </c>
      <c r="K282" s="15">
        <v>0</v>
      </c>
      <c r="L282" s="16">
        <f t="shared" si="53"/>
        <v>49975</v>
      </c>
      <c r="M282" s="16">
        <f t="shared" si="54"/>
        <v>203530</v>
      </c>
      <c r="N282" s="16">
        <f t="shared" si="55"/>
        <v>90.374614791987668</v>
      </c>
      <c r="O282" s="16">
        <f t="shared" si="56"/>
        <v>203530</v>
      </c>
      <c r="P282" s="16">
        <f t="shared" si="57"/>
        <v>49975</v>
      </c>
      <c r="Q282" s="37">
        <f t="shared" si="58"/>
        <v>90.374614791987668</v>
      </c>
    </row>
    <row r="283" spans="1:17" s="11" customFormat="1" ht="15.6">
      <c r="A283" s="12">
        <v>0</v>
      </c>
      <c r="B283" s="13" t="s">
        <v>27</v>
      </c>
      <c r="C283" s="14" t="s">
        <v>28</v>
      </c>
      <c r="D283" s="15">
        <v>852755</v>
      </c>
      <c r="E283" s="15">
        <v>672755</v>
      </c>
      <c r="F283" s="15">
        <v>519200</v>
      </c>
      <c r="G283" s="15">
        <v>469225</v>
      </c>
      <c r="H283" s="15">
        <v>0</v>
      </c>
      <c r="I283" s="15">
        <v>469225</v>
      </c>
      <c r="J283" s="15">
        <v>0</v>
      </c>
      <c r="K283" s="15">
        <v>0</v>
      </c>
      <c r="L283" s="16">
        <f t="shared" si="53"/>
        <v>49975</v>
      </c>
      <c r="M283" s="16">
        <f t="shared" si="54"/>
        <v>203530</v>
      </c>
      <c r="N283" s="16">
        <f t="shared" si="55"/>
        <v>90.374614791987668</v>
      </c>
      <c r="O283" s="16">
        <f t="shared" si="56"/>
        <v>203530</v>
      </c>
      <c r="P283" s="16">
        <f t="shared" si="57"/>
        <v>49975</v>
      </c>
      <c r="Q283" s="37">
        <f t="shared" si="58"/>
        <v>90.374614791987668</v>
      </c>
    </row>
    <row r="284" spans="1:17" s="11" customFormat="1" ht="15.6">
      <c r="A284" s="12">
        <v>0</v>
      </c>
      <c r="B284" s="13" t="s">
        <v>29</v>
      </c>
      <c r="C284" s="14" t="s">
        <v>30</v>
      </c>
      <c r="D284" s="15">
        <v>187606</v>
      </c>
      <c r="E284" s="15">
        <v>148006</v>
      </c>
      <c r="F284" s="15">
        <v>115200</v>
      </c>
      <c r="G284" s="15">
        <v>104999.03999999999</v>
      </c>
      <c r="H284" s="15">
        <v>0</v>
      </c>
      <c r="I284" s="15">
        <v>104999.03999999999</v>
      </c>
      <c r="J284" s="15">
        <v>0</v>
      </c>
      <c r="K284" s="15">
        <v>0</v>
      </c>
      <c r="L284" s="16">
        <f t="shared" si="53"/>
        <v>10200.960000000006</v>
      </c>
      <c r="M284" s="16">
        <f t="shared" si="54"/>
        <v>43006.960000000006</v>
      </c>
      <c r="N284" s="16">
        <f t="shared" si="55"/>
        <v>91.144999999999996</v>
      </c>
      <c r="O284" s="16">
        <f t="shared" si="56"/>
        <v>43006.960000000006</v>
      </c>
      <c r="P284" s="16">
        <f t="shared" si="57"/>
        <v>10200.960000000006</v>
      </c>
      <c r="Q284" s="37">
        <f t="shared" si="58"/>
        <v>91.144999999999996</v>
      </c>
    </row>
    <row r="285" spans="1:17" s="11" customFormat="1" ht="15.6">
      <c r="A285" s="12">
        <v>3</v>
      </c>
      <c r="B285" s="13" t="s">
        <v>31</v>
      </c>
      <c r="C285" s="14" t="s">
        <v>32</v>
      </c>
      <c r="D285" s="15">
        <v>21000</v>
      </c>
      <c r="E285" s="15">
        <v>21000</v>
      </c>
      <c r="F285" s="15">
        <v>16800</v>
      </c>
      <c r="G285" s="15">
        <v>8640.16</v>
      </c>
      <c r="H285" s="15">
        <v>0</v>
      </c>
      <c r="I285" s="15">
        <v>8640.16</v>
      </c>
      <c r="J285" s="15">
        <v>0</v>
      </c>
      <c r="K285" s="15">
        <v>0</v>
      </c>
      <c r="L285" s="16">
        <f t="shared" si="53"/>
        <v>8159.84</v>
      </c>
      <c r="M285" s="16">
        <f t="shared" si="54"/>
        <v>12359.84</v>
      </c>
      <c r="N285" s="16">
        <f t="shared" si="55"/>
        <v>51.429523809523815</v>
      </c>
      <c r="O285" s="16">
        <f t="shared" si="56"/>
        <v>12359.84</v>
      </c>
      <c r="P285" s="16">
        <f t="shared" si="57"/>
        <v>8159.84</v>
      </c>
      <c r="Q285" s="37">
        <f t="shared" si="58"/>
        <v>51.429523809523815</v>
      </c>
    </row>
    <row r="286" spans="1:17" s="11" customFormat="1" ht="15.6">
      <c r="A286" s="12">
        <v>0</v>
      </c>
      <c r="B286" s="13" t="s">
        <v>33</v>
      </c>
      <c r="C286" s="14" t="s">
        <v>34</v>
      </c>
      <c r="D286" s="15">
        <v>6800</v>
      </c>
      <c r="E286" s="15">
        <v>6800</v>
      </c>
      <c r="F286" s="15">
        <v>6800</v>
      </c>
      <c r="G286" s="15">
        <v>1861.2</v>
      </c>
      <c r="H286" s="15">
        <v>0</v>
      </c>
      <c r="I286" s="15">
        <v>1861.2</v>
      </c>
      <c r="J286" s="15">
        <v>0</v>
      </c>
      <c r="K286" s="15">
        <v>0</v>
      </c>
      <c r="L286" s="16">
        <f t="shared" si="53"/>
        <v>4938.8</v>
      </c>
      <c r="M286" s="16">
        <f t="shared" si="54"/>
        <v>4938.8</v>
      </c>
      <c r="N286" s="16">
        <f t="shared" si="55"/>
        <v>27.370588235294118</v>
      </c>
      <c r="O286" s="16">
        <f t="shared" si="56"/>
        <v>4938.8</v>
      </c>
      <c r="P286" s="16">
        <f t="shared" si="57"/>
        <v>4938.8</v>
      </c>
      <c r="Q286" s="37">
        <f t="shared" si="58"/>
        <v>27.370588235294118</v>
      </c>
    </row>
    <row r="287" spans="1:17" s="11" customFormat="1" ht="15.6">
      <c r="A287" s="12">
        <v>0</v>
      </c>
      <c r="B287" s="13" t="s">
        <v>35</v>
      </c>
      <c r="C287" s="14" t="s">
        <v>36</v>
      </c>
      <c r="D287" s="15">
        <v>3000</v>
      </c>
      <c r="E287" s="15">
        <v>3000</v>
      </c>
      <c r="F287" s="15">
        <v>3000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6">
        <f t="shared" si="53"/>
        <v>3000</v>
      </c>
      <c r="M287" s="16">
        <f t="shared" si="54"/>
        <v>3000</v>
      </c>
      <c r="N287" s="16">
        <f t="shared" si="55"/>
        <v>0</v>
      </c>
      <c r="O287" s="16">
        <f t="shared" si="56"/>
        <v>3000</v>
      </c>
      <c r="P287" s="16">
        <f t="shared" si="57"/>
        <v>3000</v>
      </c>
      <c r="Q287" s="37">
        <f t="shared" si="58"/>
        <v>0</v>
      </c>
    </row>
    <row r="288" spans="1:17" s="11" customFormat="1" ht="15.6">
      <c r="A288" s="12">
        <v>3</v>
      </c>
      <c r="B288" s="13" t="s">
        <v>39</v>
      </c>
      <c r="C288" s="14" t="s">
        <v>40</v>
      </c>
      <c r="D288" s="15">
        <v>11200</v>
      </c>
      <c r="E288" s="15">
        <v>11200</v>
      </c>
      <c r="F288" s="15">
        <v>7000</v>
      </c>
      <c r="G288" s="15">
        <v>6778.96</v>
      </c>
      <c r="H288" s="15">
        <v>0</v>
      </c>
      <c r="I288" s="15">
        <v>6778.96</v>
      </c>
      <c r="J288" s="15">
        <v>0</v>
      </c>
      <c r="K288" s="15">
        <v>0</v>
      </c>
      <c r="L288" s="16">
        <f t="shared" si="53"/>
        <v>221.03999999999996</v>
      </c>
      <c r="M288" s="16">
        <f t="shared" si="54"/>
        <v>4421.04</v>
      </c>
      <c r="N288" s="16">
        <f t="shared" si="55"/>
        <v>96.842285714285708</v>
      </c>
      <c r="O288" s="16">
        <f t="shared" si="56"/>
        <v>4421.04</v>
      </c>
      <c r="P288" s="16">
        <f t="shared" si="57"/>
        <v>221.03999999999996</v>
      </c>
      <c r="Q288" s="37">
        <f t="shared" si="58"/>
        <v>96.842285714285708</v>
      </c>
    </row>
    <row r="289" spans="1:17" s="11" customFormat="1" ht="15.6">
      <c r="A289" s="12">
        <v>0</v>
      </c>
      <c r="B289" s="13" t="s">
        <v>41</v>
      </c>
      <c r="C289" s="14" t="s">
        <v>42</v>
      </c>
      <c r="D289" s="15">
        <v>9000</v>
      </c>
      <c r="E289" s="15">
        <v>9000</v>
      </c>
      <c r="F289" s="15">
        <v>5660</v>
      </c>
      <c r="G289" s="15">
        <v>5655.81</v>
      </c>
      <c r="H289" s="15">
        <v>0</v>
      </c>
      <c r="I289" s="15">
        <v>5655.81</v>
      </c>
      <c r="J289" s="15">
        <v>0</v>
      </c>
      <c r="K289" s="15">
        <v>0</v>
      </c>
      <c r="L289" s="16">
        <f t="shared" si="53"/>
        <v>4.1899999999995998</v>
      </c>
      <c r="M289" s="16">
        <f t="shared" si="54"/>
        <v>3344.1899999999996</v>
      </c>
      <c r="N289" s="16">
        <f t="shared" si="55"/>
        <v>99.925971731448769</v>
      </c>
      <c r="O289" s="16">
        <f t="shared" si="56"/>
        <v>3344.1899999999996</v>
      </c>
      <c r="P289" s="16">
        <f t="shared" si="57"/>
        <v>4.1899999999995998</v>
      </c>
      <c r="Q289" s="37">
        <f t="shared" si="58"/>
        <v>99.925971731448769</v>
      </c>
    </row>
    <row r="290" spans="1:17" s="11" customFormat="1" ht="15.6">
      <c r="A290" s="12">
        <v>0</v>
      </c>
      <c r="B290" s="13" t="s">
        <v>43</v>
      </c>
      <c r="C290" s="14" t="s">
        <v>44</v>
      </c>
      <c r="D290" s="15">
        <v>300</v>
      </c>
      <c r="E290" s="15">
        <v>300</v>
      </c>
      <c r="F290" s="15">
        <v>200</v>
      </c>
      <c r="G290" s="15">
        <v>179.92</v>
      </c>
      <c r="H290" s="15">
        <v>0</v>
      </c>
      <c r="I290" s="15">
        <v>179.92</v>
      </c>
      <c r="J290" s="15">
        <v>0</v>
      </c>
      <c r="K290" s="15">
        <v>0</v>
      </c>
      <c r="L290" s="16">
        <f t="shared" si="53"/>
        <v>20.080000000000013</v>
      </c>
      <c r="M290" s="16">
        <f t="shared" si="54"/>
        <v>120.08000000000001</v>
      </c>
      <c r="N290" s="16">
        <f t="shared" si="55"/>
        <v>89.96</v>
      </c>
      <c r="O290" s="16">
        <f t="shared" si="56"/>
        <v>120.08000000000001</v>
      </c>
      <c r="P290" s="16">
        <f t="shared" si="57"/>
        <v>20.080000000000013</v>
      </c>
      <c r="Q290" s="37">
        <f t="shared" si="58"/>
        <v>89.96</v>
      </c>
    </row>
    <row r="291" spans="1:17" s="11" customFormat="1" ht="15.6">
      <c r="A291" s="12">
        <v>0</v>
      </c>
      <c r="B291" s="13" t="s">
        <v>45</v>
      </c>
      <c r="C291" s="14" t="s">
        <v>46</v>
      </c>
      <c r="D291" s="15">
        <v>1600</v>
      </c>
      <c r="E291" s="15">
        <v>1600</v>
      </c>
      <c r="F291" s="15">
        <v>840</v>
      </c>
      <c r="G291" s="15">
        <v>840</v>
      </c>
      <c r="H291" s="15">
        <v>0</v>
      </c>
      <c r="I291" s="15">
        <v>840</v>
      </c>
      <c r="J291" s="15">
        <v>0</v>
      </c>
      <c r="K291" s="15">
        <v>0</v>
      </c>
      <c r="L291" s="16">
        <f t="shared" si="53"/>
        <v>0</v>
      </c>
      <c r="M291" s="16">
        <f t="shared" si="54"/>
        <v>760</v>
      </c>
      <c r="N291" s="16">
        <f t="shared" si="55"/>
        <v>100</v>
      </c>
      <c r="O291" s="16">
        <f t="shared" si="56"/>
        <v>760</v>
      </c>
      <c r="P291" s="16">
        <f t="shared" si="57"/>
        <v>0</v>
      </c>
      <c r="Q291" s="37">
        <f t="shared" si="58"/>
        <v>100</v>
      </c>
    </row>
    <row r="292" spans="1:17" s="11" customFormat="1" ht="31.2">
      <c r="A292" s="12">
        <v>0</v>
      </c>
      <c r="B292" s="13" t="s">
        <v>49</v>
      </c>
      <c r="C292" s="14" t="s">
        <v>50</v>
      </c>
      <c r="D292" s="15">
        <v>300</v>
      </c>
      <c r="E292" s="15">
        <v>300</v>
      </c>
      <c r="F292" s="15">
        <v>300</v>
      </c>
      <c r="G292" s="15">
        <v>103.23</v>
      </c>
      <c r="H292" s="15">
        <v>0</v>
      </c>
      <c r="I292" s="15">
        <v>103.23</v>
      </c>
      <c r="J292" s="15">
        <v>0</v>
      </c>
      <c r="K292" s="15">
        <v>0</v>
      </c>
      <c r="L292" s="16">
        <f t="shared" si="53"/>
        <v>196.76999999999998</v>
      </c>
      <c r="M292" s="16">
        <f t="shared" si="54"/>
        <v>196.76999999999998</v>
      </c>
      <c r="N292" s="16">
        <f t="shared" si="55"/>
        <v>34.410000000000004</v>
      </c>
      <c r="O292" s="16">
        <f t="shared" si="56"/>
        <v>196.76999999999998</v>
      </c>
      <c r="P292" s="16">
        <f t="shared" si="57"/>
        <v>196.76999999999998</v>
      </c>
      <c r="Q292" s="37">
        <f t="shared" si="58"/>
        <v>34.410000000000004</v>
      </c>
    </row>
    <row r="293" spans="1:17" s="11" customFormat="1" ht="46.8" hidden="1" customHeight="1">
      <c r="A293" s="12">
        <v>2</v>
      </c>
      <c r="B293" s="13" t="s">
        <v>199</v>
      </c>
      <c r="C293" s="14" t="s">
        <v>200</v>
      </c>
      <c r="D293" s="15">
        <v>0</v>
      </c>
      <c r="E293" s="15">
        <v>845330</v>
      </c>
      <c r="F293" s="15">
        <v>845330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6">
        <f t="shared" si="53"/>
        <v>845330</v>
      </c>
      <c r="M293" s="16">
        <f t="shared" si="54"/>
        <v>845330</v>
      </c>
      <c r="N293" s="16">
        <f t="shared" si="55"/>
        <v>0</v>
      </c>
      <c r="O293" s="16">
        <f t="shared" si="56"/>
        <v>845330</v>
      </c>
      <c r="P293" s="16">
        <f t="shared" si="57"/>
        <v>845330</v>
      </c>
      <c r="Q293" s="37">
        <f t="shared" si="58"/>
        <v>0</v>
      </c>
    </row>
    <row r="294" spans="1:17" s="11" customFormat="1" ht="93.6" hidden="1">
      <c r="A294" s="12">
        <v>3</v>
      </c>
      <c r="B294" s="13" t="s">
        <v>201</v>
      </c>
      <c r="C294" s="14" t="s">
        <v>202</v>
      </c>
      <c r="D294" s="15">
        <v>0</v>
      </c>
      <c r="E294" s="15">
        <v>84530</v>
      </c>
      <c r="F294" s="15">
        <v>84530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6">
        <f t="shared" si="53"/>
        <v>84530</v>
      </c>
      <c r="M294" s="16">
        <f t="shared" si="54"/>
        <v>84530</v>
      </c>
      <c r="N294" s="16">
        <f t="shared" si="55"/>
        <v>0</v>
      </c>
      <c r="O294" s="16">
        <f t="shared" si="56"/>
        <v>84530</v>
      </c>
      <c r="P294" s="16">
        <f t="shared" si="57"/>
        <v>84530</v>
      </c>
      <c r="Q294" s="37">
        <f t="shared" si="58"/>
        <v>0</v>
      </c>
    </row>
    <row r="295" spans="1:17" s="11" customFormat="1" ht="97.8" customHeight="1">
      <c r="A295" s="12">
        <v>1</v>
      </c>
      <c r="B295" s="13" t="s">
        <v>203</v>
      </c>
      <c r="C295" s="14" t="s">
        <v>202</v>
      </c>
      <c r="D295" s="15">
        <v>0</v>
      </c>
      <c r="E295" s="15">
        <v>84530</v>
      </c>
      <c r="F295" s="15">
        <v>84530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6">
        <f t="shared" si="53"/>
        <v>84530</v>
      </c>
      <c r="M295" s="16">
        <f t="shared" si="54"/>
        <v>84530</v>
      </c>
      <c r="N295" s="16">
        <f t="shared" si="55"/>
        <v>0</v>
      </c>
      <c r="O295" s="16">
        <f t="shared" si="56"/>
        <v>84530</v>
      </c>
      <c r="P295" s="16">
        <f t="shared" si="57"/>
        <v>84530</v>
      </c>
      <c r="Q295" s="37">
        <f t="shared" si="58"/>
        <v>0</v>
      </c>
    </row>
    <row r="296" spans="1:17" s="11" customFormat="1" ht="15.6">
      <c r="A296" s="12">
        <v>1</v>
      </c>
      <c r="B296" s="13" t="s">
        <v>21</v>
      </c>
      <c r="C296" s="14" t="s">
        <v>22</v>
      </c>
      <c r="D296" s="15">
        <v>0</v>
      </c>
      <c r="E296" s="15">
        <v>60010</v>
      </c>
      <c r="F296" s="15">
        <v>60010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6">
        <f t="shared" si="53"/>
        <v>60010</v>
      </c>
      <c r="M296" s="16">
        <f t="shared" si="54"/>
        <v>60010</v>
      </c>
      <c r="N296" s="16">
        <f t="shared" si="55"/>
        <v>0</v>
      </c>
      <c r="O296" s="16">
        <f t="shared" si="56"/>
        <v>60010</v>
      </c>
      <c r="P296" s="16">
        <f t="shared" si="57"/>
        <v>60010</v>
      </c>
      <c r="Q296" s="37">
        <f t="shared" si="58"/>
        <v>0</v>
      </c>
    </row>
    <row r="297" spans="1:17" s="11" customFormat="1" ht="15.6">
      <c r="A297" s="12">
        <v>3</v>
      </c>
      <c r="B297" s="13" t="s">
        <v>31</v>
      </c>
      <c r="C297" s="14" t="s">
        <v>32</v>
      </c>
      <c r="D297" s="15">
        <v>0</v>
      </c>
      <c r="E297" s="15">
        <v>60010</v>
      </c>
      <c r="F297" s="15">
        <v>60010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6">
        <f t="shared" si="53"/>
        <v>60010</v>
      </c>
      <c r="M297" s="16">
        <f t="shared" si="54"/>
        <v>60010</v>
      </c>
      <c r="N297" s="16">
        <f t="shared" si="55"/>
        <v>0</v>
      </c>
      <c r="O297" s="16">
        <f t="shared" si="56"/>
        <v>60010</v>
      </c>
      <c r="P297" s="16">
        <f t="shared" si="57"/>
        <v>60010</v>
      </c>
      <c r="Q297" s="37">
        <f t="shared" si="58"/>
        <v>0</v>
      </c>
    </row>
    <row r="298" spans="1:17" s="11" customFormat="1" ht="15.6">
      <c r="A298" s="12">
        <v>0</v>
      </c>
      <c r="B298" s="13" t="s">
        <v>33</v>
      </c>
      <c r="C298" s="14" t="s">
        <v>34</v>
      </c>
      <c r="D298" s="15">
        <v>0</v>
      </c>
      <c r="E298" s="15">
        <v>60010</v>
      </c>
      <c r="F298" s="15">
        <v>60010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6">
        <f t="shared" si="53"/>
        <v>60010</v>
      </c>
      <c r="M298" s="16">
        <f t="shared" si="54"/>
        <v>60010</v>
      </c>
      <c r="N298" s="16">
        <f t="shared" si="55"/>
        <v>0</v>
      </c>
      <c r="O298" s="16">
        <f t="shared" si="56"/>
        <v>60010</v>
      </c>
      <c r="P298" s="16">
        <f t="shared" si="57"/>
        <v>60010</v>
      </c>
      <c r="Q298" s="37">
        <f t="shared" si="58"/>
        <v>0</v>
      </c>
    </row>
    <row r="299" spans="1:17" s="11" customFormat="1" ht="15.6">
      <c r="A299" s="12">
        <v>1</v>
      </c>
      <c r="B299" s="13" t="s">
        <v>57</v>
      </c>
      <c r="C299" s="14" t="s">
        <v>58</v>
      </c>
      <c r="D299" s="15">
        <v>0</v>
      </c>
      <c r="E299" s="15">
        <v>24520</v>
      </c>
      <c r="F299" s="15">
        <v>24520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6">
        <f t="shared" si="53"/>
        <v>24520</v>
      </c>
      <c r="M299" s="16">
        <f t="shared" si="54"/>
        <v>24520</v>
      </c>
      <c r="N299" s="16">
        <f t="shared" si="55"/>
        <v>0</v>
      </c>
      <c r="O299" s="16">
        <f t="shared" si="56"/>
        <v>24520</v>
      </c>
      <c r="P299" s="16">
        <f t="shared" si="57"/>
        <v>24520</v>
      </c>
      <c r="Q299" s="37">
        <f t="shared" si="58"/>
        <v>0</v>
      </c>
    </row>
    <row r="300" spans="1:17" s="11" customFormat="1" ht="15.6">
      <c r="A300" s="12">
        <v>2</v>
      </c>
      <c r="B300" s="13" t="s">
        <v>59</v>
      </c>
      <c r="C300" s="14" t="s">
        <v>60</v>
      </c>
      <c r="D300" s="15">
        <v>0</v>
      </c>
      <c r="E300" s="15">
        <v>24520</v>
      </c>
      <c r="F300" s="15">
        <v>24520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6">
        <f t="shared" si="53"/>
        <v>24520</v>
      </c>
      <c r="M300" s="16">
        <f t="shared" si="54"/>
        <v>24520</v>
      </c>
      <c r="N300" s="16">
        <f t="shared" si="55"/>
        <v>0</v>
      </c>
      <c r="O300" s="16">
        <f t="shared" si="56"/>
        <v>24520</v>
      </c>
      <c r="P300" s="16">
        <f t="shared" si="57"/>
        <v>24520</v>
      </c>
      <c r="Q300" s="37">
        <f t="shared" si="58"/>
        <v>0</v>
      </c>
    </row>
    <row r="301" spans="1:17" s="11" customFormat="1" ht="31.2">
      <c r="A301" s="12">
        <v>0</v>
      </c>
      <c r="B301" s="13" t="s">
        <v>61</v>
      </c>
      <c r="C301" s="14" t="s">
        <v>62</v>
      </c>
      <c r="D301" s="15">
        <v>0</v>
      </c>
      <c r="E301" s="15">
        <v>24520</v>
      </c>
      <c r="F301" s="15">
        <v>24520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6">
        <f t="shared" si="53"/>
        <v>24520</v>
      </c>
      <c r="M301" s="16">
        <f t="shared" si="54"/>
        <v>24520</v>
      </c>
      <c r="N301" s="16">
        <f t="shared" si="55"/>
        <v>0</v>
      </c>
      <c r="O301" s="16">
        <f t="shared" si="56"/>
        <v>24520</v>
      </c>
      <c r="P301" s="16">
        <f t="shared" si="57"/>
        <v>24520</v>
      </c>
      <c r="Q301" s="37">
        <f t="shared" si="58"/>
        <v>0</v>
      </c>
    </row>
    <row r="302" spans="1:17" s="11" customFormat="1" ht="93.6" hidden="1">
      <c r="A302" s="12">
        <v>3</v>
      </c>
      <c r="B302" s="13" t="s">
        <v>204</v>
      </c>
      <c r="C302" s="14" t="s">
        <v>205</v>
      </c>
      <c r="D302" s="15">
        <v>0</v>
      </c>
      <c r="E302" s="15">
        <v>760800</v>
      </c>
      <c r="F302" s="15">
        <v>760800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6">
        <f t="shared" si="53"/>
        <v>760800</v>
      </c>
      <c r="M302" s="16">
        <f t="shared" si="54"/>
        <v>760800</v>
      </c>
      <c r="N302" s="16">
        <f t="shared" si="55"/>
        <v>0</v>
      </c>
      <c r="O302" s="16">
        <f t="shared" si="56"/>
        <v>760800</v>
      </c>
      <c r="P302" s="16">
        <f t="shared" si="57"/>
        <v>760800</v>
      </c>
      <c r="Q302" s="37">
        <f t="shared" si="58"/>
        <v>0</v>
      </c>
    </row>
    <row r="303" spans="1:17" s="11" customFormat="1" ht="99" customHeight="1">
      <c r="A303" s="12">
        <v>1</v>
      </c>
      <c r="B303" s="13" t="s">
        <v>206</v>
      </c>
      <c r="C303" s="14" t="s">
        <v>205</v>
      </c>
      <c r="D303" s="15">
        <v>0</v>
      </c>
      <c r="E303" s="15">
        <v>760800</v>
      </c>
      <c r="F303" s="15">
        <v>760800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6">
        <f t="shared" si="53"/>
        <v>760800</v>
      </c>
      <c r="M303" s="16">
        <f t="shared" si="54"/>
        <v>760800</v>
      </c>
      <c r="N303" s="16">
        <f t="shared" si="55"/>
        <v>0</v>
      </c>
      <c r="O303" s="16">
        <f t="shared" si="56"/>
        <v>760800</v>
      </c>
      <c r="P303" s="16">
        <f t="shared" si="57"/>
        <v>760800</v>
      </c>
      <c r="Q303" s="37">
        <f t="shared" si="58"/>
        <v>0</v>
      </c>
    </row>
    <row r="304" spans="1:17" s="11" customFormat="1" ht="15.6">
      <c r="A304" s="12">
        <v>1</v>
      </c>
      <c r="B304" s="13" t="s">
        <v>21</v>
      </c>
      <c r="C304" s="14" t="s">
        <v>22</v>
      </c>
      <c r="D304" s="15">
        <v>0</v>
      </c>
      <c r="E304" s="15">
        <v>540170</v>
      </c>
      <c r="F304" s="15">
        <v>540170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6">
        <f t="shared" si="53"/>
        <v>540170</v>
      </c>
      <c r="M304" s="16">
        <f t="shared" si="54"/>
        <v>540170</v>
      </c>
      <c r="N304" s="16">
        <f t="shared" si="55"/>
        <v>0</v>
      </c>
      <c r="O304" s="16">
        <f t="shared" si="56"/>
        <v>540170</v>
      </c>
      <c r="P304" s="16">
        <f t="shared" si="57"/>
        <v>540170</v>
      </c>
      <c r="Q304" s="37">
        <f t="shared" si="58"/>
        <v>0</v>
      </c>
    </row>
    <row r="305" spans="1:17" s="11" customFormat="1" ht="15.6">
      <c r="A305" s="12">
        <v>3</v>
      </c>
      <c r="B305" s="13" t="s">
        <v>31</v>
      </c>
      <c r="C305" s="14" t="s">
        <v>32</v>
      </c>
      <c r="D305" s="15">
        <v>0</v>
      </c>
      <c r="E305" s="15">
        <v>540170</v>
      </c>
      <c r="F305" s="15">
        <v>540170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6">
        <f t="shared" si="53"/>
        <v>540170</v>
      </c>
      <c r="M305" s="16">
        <f t="shared" si="54"/>
        <v>540170</v>
      </c>
      <c r="N305" s="16">
        <f t="shared" si="55"/>
        <v>0</v>
      </c>
      <c r="O305" s="16">
        <f t="shared" si="56"/>
        <v>540170</v>
      </c>
      <c r="P305" s="16">
        <f t="shared" si="57"/>
        <v>540170</v>
      </c>
      <c r="Q305" s="37">
        <f t="shared" si="58"/>
        <v>0</v>
      </c>
    </row>
    <row r="306" spans="1:17" s="11" customFormat="1" ht="15.6">
      <c r="A306" s="12">
        <v>0</v>
      </c>
      <c r="B306" s="13" t="s">
        <v>33</v>
      </c>
      <c r="C306" s="14" t="s">
        <v>34</v>
      </c>
      <c r="D306" s="15">
        <v>0</v>
      </c>
      <c r="E306" s="15">
        <v>540170</v>
      </c>
      <c r="F306" s="15">
        <v>540170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6">
        <f t="shared" si="53"/>
        <v>540170</v>
      </c>
      <c r="M306" s="16">
        <f t="shared" si="54"/>
        <v>540170</v>
      </c>
      <c r="N306" s="16">
        <f t="shared" si="55"/>
        <v>0</v>
      </c>
      <c r="O306" s="16">
        <f t="shared" si="56"/>
        <v>540170</v>
      </c>
      <c r="P306" s="16">
        <f t="shared" si="57"/>
        <v>540170</v>
      </c>
      <c r="Q306" s="37">
        <f t="shared" si="58"/>
        <v>0</v>
      </c>
    </row>
    <row r="307" spans="1:17" s="11" customFormat="1" ht="15.6">
      <c r="A307" s="12">
        <v>1</v>
      </c>
      <c r="B307" s="13" t="s">
        <v>57</v>
      </c>
      <c r="C307" s="14" t="s">
        <v>58</v>
      </c>
      <c r="D307" s="15">
        <v>0</v>
      </c>
      <c r="E307" s="15">
        <v>220630</v>
      </c>
      <c r="F307" s="15">
        <v>220630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6">
        <f t="shared" si="53"/>
        <v>220630</v>
      </c>
      <c r="M307" s="16">
        <f t="shared" si="54"/>
        <v>220630</v>
      </c>
      <c r="N307" s="16">
        <f t="shared" si="55"/>
        <v>0</v>
      </c>
      <c r="O307" s="16">
        <f t="shared" si="56"/>
        <v>220630</v>
      </c>
      <c r="P307" s="16">
        <f t="shared" si="57"/>
        <v>220630</v>
      </c>
      <c r="Q307" s="37">
        <f t="shared" si="58"/>
        <v>0</v>
      </c>
    </row>
    <row r="308" spans="1:17" s="11" customFormat="1" ht="15.6">
      <c r="A308" s="12">
        <v>2</v>
      </c>
      <c r="B308" s="13" t="s">
        <v>59</v>
      </c>
      <c r="C308" s="14" t="s">
        <v>60</v>
      </c>
      <c r="D308" s="15">
        <v>0</v>
      </c>
      <c r="E308" s="15">
        <v>220630</v>
      </c>
      <c r="F308" s="15">
        <v>220630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6">
        <f t="shared" si="53"/>
        <v>220630</v>
      </c>
      <c r="M308" s="16">
        <f t="shared" si="54"/>
        <v>220630</v>
      </c>
      <c r="N308" s="16">
        <f t="shared" si="55"/>
        <v>0</v>
      </c>
      <c r="O308" s="16">
        <f t="shared" si="56"/>
        <v>220630</v>
      </c>
      <c r="P308" s="16">
        <f t="shared" si="57"/>
        <v>220630</v>
      </c>
      <c r="Q308" s="37">
        <f t="shared" si="58"/>
        <v>0</v>
      </c>
    </row>
    <row r="309" spans="1:17" s="11" customFormat="1" ht="31.2">
      <c r="A309" s="12">
        <v>0</v>
      </c>
      <c r="B309" s="13" t="s">
        <v>61</v>
      </c>
      <c r="C309" s="14" t="s">
        <v>62</v>
      </c>
      <c r="D309" s="15">
        <v>0</v>
      </c>
      <c r="E309" s="15">
        <v>220630</v>
      </c>
      <c r="F309" s="15">
        <v>220630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6">
        <f t="shared" si="53"/>
        <v>220630</v>
      </c>
      <c r="M309" s="16">
        <f t="shared" si="54"/>
        <v>220630</v>
      </c>
      <c r="N309" s="16">
        <f t="shared" si="55"/>
        <v>0</v>
      </c>
      <c r="O309" s="16">
        <f t="shared" si="56"/>
        <v>220630</v>
      </c>
      <c r="P309" s="16">
        <f t="shared" si="57"/>
        <v>220630</v>
      </c>
      <c r="Q309" s="37">
        <f t="shared" si="58"/>
        <v>0</v>
      </c>
    </row>
    <row r="310" spans="1:17" s="11" customFormat="1" ht="93.6" hidden="1">
      <c r="A310" s="12">
        <v>2</v>
      </c>
      <c r="B310" s="13" t="s">
        <v>207</v>
      </c>
      <c r="C310" s="14" t="s">
        <v>208</v>
      </c>
      <c r="D310" s="15">
        <v>0</v>
      </c>
      <c r="E310" s="15">
        <v>82800</v>
      </c>
      <c r="F310" s="15">
        <v>58100</v>
      </c>
      <c r="G310" s="15">
        <v>49620.229999999996</v>
      </c>
      <c r="H310" s="15">
        <v>0</v>
      </c>
      <c r="I310" s="15">
        <v>49620.229999999996</v>
      </c>
      <c r="J310" s="15">
        <v>0</v>
      </c>
      <c r="K310" s="15">
        <v>0</v>
      </c>
      <c r="L310" s="16">
        <f t="shared" si="53"/>
        <v>8479.7700000000041</v>
      </c>
      <c r="M310" s="16">
        <f t="shared" si="54"/>
        <v>33179.770000000004</v>
      </c>
      <c r="N310" s="16">
        <f t="shared" si="55"/>
        <v>85.404870912220304</v>
      </c>
      <c r="O310" s="16">
        <f t="shared" si="56"/>
        <v>33179.770000000004</v>
      </c>
      <c r="P310" s="16">
        <f t="shared" si="57"/>
        <v>8479.7700000000041</v>
      </c>
      <c r="Q310" s="37">
        <f t="shared" si="58"/>
        <v>85.404870912220304</v>
      </c>
    </row>
    <row r="311" spans="1:17" s="11" customFormat="1" ht="97.2" customHeight="1">
      <c r="A311" s="12">
        <v>1</v>
      </c>
      <c r="B311" s="13" t="s">
        <v>209</v>
      </c>
      <c r="C311" s="14" t="s">
        <v>208</v>
      </c>
      <c r="D311" s="15">
        <v>0</v>
      </c>
      <c r="E311" s="15">
        <v>82800</v>
      </c>
      <c r="F311" s="15">
        <v>58100</v>
      </c>
      <c r="G311" s="15">
        <v>49620.229999999996</v>
      </c>
      <c r="H311" s="15">
        <v>0</v>
      </c>
      <c r="I311" s="15">
        <v>49620.229999999996</v>
      </c>
      <c r="J311" s="15">
        <v>0</v>
      </c>
      <c r="K311" s="15">
        <v>0</v>
      </c>
      <c r="L311" s="16">
        <f t="shared" si="53"/>
        <v>8479.7700000000041</v>
      </c>
      <c r="M311" s="16">
        <f t="shared" si="54"/>
        <v>33179.770000000004</v>
      </c>
      <c r="N311" s="16">
        <f t="shared" si="55"/>
        <v>85.404870912220304</v>
      </c>
      <c r="O311" s="16">
        <f t="shared" si="56"/>
        <v>33179.770000000004</v>
      </c>
      <c r="P311" s="16">
        <f t="shared" si="57"/>
        <v>8479.7700000000041</v>
      </c>
      <c r="Q311" s="37">
        <f t="shared" si="58"/>
        <v>85.404870912220304</v>
      </c>
    </row>
    <row r="312" spans="1:17" s="11" customFormat="1" ht="15.6">
      <c r="A312" s="12">
        <v>1</v>
      </c>
      <c r="B312" s="13" t="s">
        <v>21</v>
      </c>
      <c r="C312" s="14" t="s">
        <v>22</v>
      </c>
      <c r="D312" s="15">
        <v>0</v>
      </c>
      <c r="E312" s="15">
        <v>82800</v>
      </c>
      <c r="F312" s="15">
        <v>58100</v>
      </c>
      <c r="G312" s="15">
        <v>49620.229999999996</v>
      </c>
      <c r="H312" s="15">
        <v>0</v>
      </c>
      <c r="I312" s="15">
        <v>49620.229999999996</v>
      </c>
      <c r="J312" s="15">
        <v>0</v>
      </c>
      <c r="K312" s="15">
        <v>0</v>
      </c>
      <c r="L312" s="16">
        <f t="shared" si="53"/>
        <v>8479.7700000000041</v>
      </c>
      <c r="M312" s="16">
        <f t="shared" si="54"/>
        <v>33179.770000000004</v>
      </c>
      <c r="N312" s="16">
        <f t="shared" si="55"/>
        <v>85.404870912220304</v>
      </c>
      <c r="O312" s="16">
        <f t="shared" si="56"/>
        <v>33179.770000000004</v>
      </c>
      <c r="P312" s="16">
        <f t="shared" si="57"/>
        <v>8479.7700000000041</v>
      </c>
      <c r="Q312" s="37">
        <f t="shared" si="58"/>
        <v>85.404870912220304</v>
      </c>
    </row>
    <row r="313" spans="1:17" s="11" customFormat="1" ht="15.6">
      <c r="A313" s="12">
        <v>2</v>
      </c>
      <c r="B313" s="13" t="s">
        <v>23</v>
      </c>
      <c r="C313" s="14" t="s">
        <v>24</v>
      </c>
      <c r="D313" s="15">
        <v>0</v>
      </c>
      <c r="E313" s="15">
        <v>82800</v>
      </c>
      <c r="F313" s="15">
        <v>58100</v>
      </c>
      <c r="G313" s="15">
        <v>49620.229999999996</v>
      </c>
      <c r="H313" s="15">
        <v>0</v>
      </c>
      <c r="I313" s="15">
        <v>49620.229999999996</v>
      </c>
      <c r="J313" s="15">
        <v>0</v>
      </c>
      <c r="K313" s="15">
        <v>0</v>
      </c>
      <c r="L313" s="16">
        <f t="shared" si="53"/>
        <v>8479.7700000000041</v>
      </c>
      <c r="M313" s="16">
        <f t="shared" si="54"/>
        <v>33179.770000000004</v>
      </c>
      <c r="N313" s="16">
        <f t="shared" si="55"/>
        <v>85.404870912220304</v>
      </c>
      <c r="O313" s="16">
        <f t="shared" si="56"/>
        <v>33179.770000000004</v>
      </c>
      <c r="P313" s="16">
        <f t="shared" si="57"/>
        <v>8479.7700000000041</v>
      </c>
      <c r="Q313" s="37">
        <f t="shared" si="58"/>
        <v>85.404870912220304</v>
      </c>
    </row>
    <row r="314" spans="1:17" s="11" customFormat="1" ht="15.6">
      <c r="A314" s="12">
        <v>2</v>
      </c>
      <c r="B314" s="13" t="s">
        <v>25</v>
      </c>
      <c r="C314" s="14" t="s">
        <v>26</v>
      </c>
      <c r="D314" s="15">
        <v>0</v>
      </c>
      <c r="E314" s="15">
        <v>67870</v>
      </c>
      <c r="F314" s="15">
        <v>47600</v>
      </c>
      <c r="G314" s="15">
        <v>40672.32</v>
      </c>
      <c r="H314" s="15">
        <v>0</v>
      </c>
      <c r="I314" s="15">
        <v>40672.32</v>
      </c>
      <c r="J314" s="15">
        <v>0</v>
      </c>
      <c r="K314" s="15">
        <v>0</v>
      </c>
      <c r="L314" s="16">
        <f t="shared" si="53"/>
        <v>6927.68</v>
      </c>
      <c r="M314" s="16">
        <f t="shared" si="54"/>
        <v>27197.68</v>
      </c>
      <c r="N314" s="16">
        <f t="shared" si="55"/>
        <v>85.446050420168064</v>
      </c>
      <c r="O314" s="16">
        <f t="shared" si="56"/>
        <v>27197.68</v>
      </c>
      <c r="P314" s="16">
        <f t="shared" si="57"/>
        <v>6927.68</v>
      </c>
      <c r="Q314" s="37">
        <f t="shared" si="58"/>
        <v>85.446050420168064</v>
      </c>
    </row>
    <row r="315" spans="1:17" s="11" customFormat="1" ht="15.6">
      <c r="A315" s="12">
        <v>0</v>
      </c>
      <c r="B315" s="13" t="s">
        <v>27</v>
      </c>
      <c r="C315" s="14" t="s">
        <v>28</v>
      </c>
      <c r="D315" s="15">
        <v>0</v>
      </c>
      <c r="E315" s="15">
        <v>67870</v>
      </c>
      <c r="F315" s="15">
        <v>47600</v>
      </c>
      <c r="G315" s="15">
        <v>40672.32</v>
      </c>
      <c r="H315" s="15">
        <v>0</v>
      </c>
      <c r="I315" s="15">
        <v>40672.32</v>
      </c>
      <c r="J315" s="15">
        <v>0</v>
      </c>
      <c r="K315" s="15">
        <v>0</v>
      </c>
      <c r="L315" s="16">
        <f t="shared" si="53"/>
        <v>6927.68</v>
      </c>
      <c r="M315" s="16">
        <f t="shared" si="54"/>
        <v>27197.68</v>
      </c>
      <c r="N315" s="16">
        <f t="shared" si="55"/>
        <v>85.446050420168064</v>
      </c>
      <c r="O315" s="16">
        <f t="shared" si="56"/>
        <v>27197.68</v>
      </c>
      <c r="P315" s="16">
        <f t="shared" si="57"/>
        <v>6927.68</v>
      </c>
      <c r="Q315" s="37">
        <f t="shared" si="58"/>
        <v>85.446050420168064</v>
      </c>
    </row>
    <row r="316" spans="1:17" s="11" customFormat="1" ht="15.6">
      <c r="A316" s="12">
        <v>0</v>
      </c>
      <c r="B316" s="13" t="s">
        <v>29</v>
      </c>
      <c r="C316" s="14" t="s">
        <v>30</v>
      </c>
      <c r="D316" s="15">
        <v>0</v>
      </c>
      <c r="E316" s="15">
        <v>14930</v>
      </c>
      <c r="F316" s="15">
        <v>10500</v>
      </c>
      <c r="G316" s="15">
        <v>8947.91</v>
      </c>
      <c r="H316" s="15">
        <v>0</v>
      </c>
      <c r="I316" s="15">
        <v>8947.91</v>
      </c>
      <c r="J316" s="15">
        <v>0</v>
      </c>
      <c r="K316" s="15">
        <v>0</v>
      </c>
      <c r="L316" s="16">
        <f t="shared" si="53"/>
        <v>1552.0900000000001</v>
      </c>
      <c r="M316" s="16">
        <f t="shared" si="54"/>
        <v>5982.09</v>
      </c>
      <c r="N316" s="16">
        <f t="shared" si="55"/>
        <v>85.218190476190472</v>
      </c>
      <c r="O316" s="16">
        <f t="shared" si="56"/>
        <v>5982.09</v>
      </c>
      <c r="P316" s="16">
        <f t="shared" si="57"/>
        <v>1552.0900000000001</v>
      </c>
      <c r="Q316" s="37">
        <f t="shared" si="58"/>
        <v>85.218190476190472</v>
      </c>
    </row>
    <row r="317" spans="1:17" s="11" customFormat="1" ht="62.4" hidden="1">
      <c r="A317" s="12">
        <v>2</v>
      </c>
      <c r="B317" s="13" t="s">
        <v>210</v>
      </c>
      <c r="C317" s="14" t="s">
        <v>211</v>
      </c>
      <c r="D317" s="15">
        <v>0</v>
      </c>
      <c r="E317" s="15">
        <v>617200</v>
      </c>
      <c r="F317" s="15">
        <v>617200</v>
      </c>
      <c r="G317" s="15">
        <v>120000</v>
      </c>
      <c r="H317" s="15">
        <v>0</v>
      </c>
      <c r="I317" s="15">
        <v>107570.37</v>
      </c>
      <c r="J317" s="15">
        <v>12429.63</v>
      </c>
      <c r="K317" s="15">
        <v>0</v>
      </c>
      <c r="L317" s="16">
        <f t="shared" si="53"/>
        <v>497200</v>
      </c>
      <c r="M317" s="16">
        <f t="shared" si="54"/>
        <v>497200</v>
      </c>
      <c r="N317" s="16">
        <f t="shared" si="55"/>
        <v>19.442644199611149</v>
      </c>
      <c r="O317" s="16">
        <f t="shared" si="56"/>
        <v>509629.63</v>
      </c>
      <c r="P317" s="16">
        <f t="shared" si="57"/>
        <v>509629.63</v>
      </c>
      <c r="Q317" s="37">
        <f t="shared" si="58"/>
        <v>17.428770252754376</v>
      </c>
    </row>
    <row r="318" spans="1:17" s="11" customFormat="1" ht="78" hidden="1">
      <c r="A318" s="12">
        <v>3</v>
      </c>
      <c r="B318" s="13" t="s">
        <v>212</v>
      </c>
      <c r="C318" s="14" t="s">
        <v>213</v>
      </c>
      <c r="D318" s="15">
        <v>0</v>
      </c>
      <c r="E318" s="15">
        <v>617200</v>
      </c>
      <c r="F318" s="15">
        <v>617200</v>
      </c>
      <c r="G318" s="15">
        <v>120000</v>
      </c>
      <c r="H318" s="15">
        <v>0</v>
      </c>
      <c r="I318" s="15">
        <v>107570.37</v>
      </c>
      <c r="J318" s="15">
        <v>12429.63</v>
      </c>
      <c r="K318" s="15">
        <v>0</v>
      </c>
      <c r="L318" s="16">
        <f t="shared" si="53"/>
        <v>497200</v>
      </c>
      <c r="M318" s="16">
        <f t="shared" si="54"/>
        <v>497200</v>
      </c>
      <c r="N318" s="16">
        <f t="shared" si="55"/>
        <v>19.442644199611149</v>
      </c>
      <c r="O318" s="16">
        <f t="shared" si="56"/>
        <v>509629.63</v>
      </c>
      <c r="P318" s="16">
        <f t="shared" si="57"/>
        <v>509629.63</v>
      </c>
      <c r="Q318" s="37">
        <f t="shared" si="58"/>
        <v>17.428770252754376</v>
      </c>
    </row>
    <row r="319" spans="1:17" s="11" customFormat="1" ht="82.2" customHeight="1">
      <c r="A319" s="12">
        <v>1</v>
      </c>
      <c r="B319" s="13" t="s">
        <v>214</v>
      </c>
      <c r="C319" s="14" t="s">
        <v>213</v>
      </c>
      <c r="D319" s="15">
        <v>0</v>
      </c>
      <c r="E319" s="15">
        <v>617200</v>
      </c>
      <c r="F319" s="15">
        <v>617200</v>
      </c>
      <c r="G319" s="15">
        <v>120000</v>
      </c>
      <c r="H319" s="15">
        <v>0</v>
      </c>
      <c r="I319" s="15">
        <v>107570.37</v>
      </c>
      <c r="J319" s="15">
        <v>12429.63</v>
      </c>
      <c r="K319" s="15">
        <v>0</v>
      </c>
      <c r="L319" s="16">
        <f t="shared" si="53"/>
        <v>497200</v>
      </c>
      <c r="M319" s="16">
        <f t="shared" si="54"/>
        <v>497200</v>
      </c>
      <c r="N319" s="16">
        <f t="shared" si="55"/>
        <v>19.442644199611149</v>
      </c>
      <c r="O319" s="16">
        <f t="shared" si="56"/>
        <v>509629.63</v>
      </c>
      <c r="P319" s="16">
        <f t="shared" si="57"/>
        <v>509629.63</v>
      </c>
      <c r="Q319" s="37">
        <f t="shared" si="58"/>
        <v>17.428770252754376</v>
      </c>
    </row>
    <row r="320" spans="1:17" s="11" customFormat="1" ht="15.6">
      <c r="A320" s="12">
        <v>1</v>
      </c>
      <c r="B320" s="13" t="s">
        <v>21</v>
      </c>
      <c r="C320" s="14" t="s">
        <v>22</v>
      </c>
      <c r="D320" s="15">
        <v>0</v>
      </c>
      <c r="E320" s="15">
        <v>617200</v>
      </c>
      <c r="F320" s="15">
        <v>617200</v>
      </c>
      <c r="G320" s="15">
        <v>120000</v>
      </c>
      <c r="H320" s="15">
        <v>0</v>
      </c>
      <c r="I320" s="15">
        <v>107570.37</v>
      </c>
      <c r="J320" s="15">
        <v>12429.63</v>
      </c>
      <c r="K320" s="15">
        <v>0</v>
      </c>
      <c r="L320" s="16">
        <f t="shared" si="53"/>
        <v>497200</v>
      </c>
      <c r="M320" s="16">
        <f t="shared" si="54"/>
        <v>497200</v>
      </c>
      <c r="N320" s="16">
        <f t="shared" si="55"/>
        <v>19.442644199611149</v>
      </c>
      <c r="O320" s="16">
        <f t="shared" si="56"/>
        <v>509629.63</v>
      </c>
      <c r="P320" s="16">
        <f t="shared" si="57"/>
        <v>509629.63</v>
      </c>
      <c r="Q320" s="37">
        <f t="shared" si="58"/>
        <v>17.428770252754376</v>
      </c>
    </row>
    <row r="321" spans="1:17" s="11" customFormat="1" ht="15.6">
      <c r="A321" s="12">
        <v>3</v>
      </c>
      <c r="B321" s="13" t="s">
        <v>31</v>
      </c>
      <c r="C321" s="14" t="s">
        <v>32</v>
      </c>
      <c r="D321" s="15">
        <v>0</v>
      </c>
      <c r="E321" s="15">
        <v>617200</v>
      </c>
      <c r="F321" s="15">
        <v>617200</v>
      </c>
      <c r="G321" s="15">
        <v>120000</v>
      </c>
      <c r="H321" s="15">
        <v>0</v>
      </c>
      <c r="I321" s="15">
        <v>107570.37</v>
      </c>
      <c r="J321" s="15">
        <v>12429.63</v>
      </c>
      <c r="K321" s="15">
        <v>0</v>
      </c>
      <c r="L321" s="16">
        <f t="shared" si="53"/>
        <v>497200</v>
      </c>
      <c r="M321" s="16">
        <f t="shared" si="54"/>
        <v>497200</v>
      </c>
      <c r="N321" s="16">
        <f t="shared" si="55"/>
        <v>19.442644199611149</v>
      </c>
      <c r="O321" s="16">
        <f t="shared" si="56"/>
        <v>509629.63</v>
      </c>
      <c r="P321" s="16">
        <f t="shared" si="57"/>
        <v>509629.63</v>
      </c>
      <c r="Q321" s="37">
        <f t="shared" si="58"/>
        <v>17.428770252754376</v>
      </c>
    </row>
    <row r="322" spans="1:17" s="11" customFormat="1" ht="15.6">
      <c r="A322" s="12">
        <v>0</v>
      </c>
      <c r="B322" s="13" t="s">
        <v>90</v>
      </c>
      <c r="C322" s="14" t="s">
        <v>91</v>
      </c>
      <c r="D322" s="15">
        <v>0</v>
      </c>
      <c r="E322" s="15">
        <v>617200</v>
      </c>
      <c r="F322" s="15">
        <v>617200</v>
      </c>
      <c r="G322" s="15">
        <v>120000</v>
      </c>
      <c r="H322" s="15">
        <v>0</v>
      </c>
      <c r="I322" s="15">
        <v>107570.37</v>
      </c>
      <c r="J322" s="15">
        <v>12429.63</v>
      </c>
      <c r="K322" s="15">
        <v>0</v>
      </c>
      <c r="L322" s="16">
        <f t="shared" si="53"/>
        <v>497200</v>
      </c>
      <c r="M322" s="16">
        <f t="shared" si="54"/>
        <v>497200</v>
      </c>
      <c r="N322" s="16">
        <f t="shared" si="55"/>
        <v>19.442644199611149</v>
      </c>
      <c r="O322" s="16">
        <f t="shared" si="56"/>
        <v>509629.63</v>
      </c>
      <c r="P322" s="16">
        <f t="shared" si="57"/>
        <v>509629.63</v>
      </c>
      <c r="Q322" s="37">
        <f t="shared" si="58"/>
        <v>17.428770252754376</v>
      </c>
    </row>
    <row r="323" spans="1:17" s="11" customFormat="1" ht="31.2" hidden="1" customHeight="1">
      <c r="A323" s="12">
        <v>2</v>
      </c>
      <c r="B323" s="13" t="s">
        <v>215</v>
      </c>
      <c r="C323" s="14" t="s">
        <v>216</v>
      </c>
      <c r="D323" s="15">
        <v>0</v>
      </c>
      <c r="E323" s="15">
        <v>522700</v>
      </c>
      <c r="F323" s="15">
        <v>522700</v>
      </c>
      <c r="G323" s="15">
        <v>143147.51999999999</v>
      </c>
      <c r="H323" s="15">
        <v>0</v>
      </c>
      <c r="I323" s="15">
        <v>98674.49</v>
      </c>
      <c r="J323" s="15">
        <v>44473.03</v>
      </c>
      <c r="K323" s="15">
        <v>0</v>
      </c>
      <c r="L323" s="16">
        <f t="shared" si="53"/>
        <v>379552.48</v>
      </c>
      <c r="M323" s="16">
        <f t="shared" si="54"/>
        <v>379552.48</v>
      </c>
      <c r="N323" s="16">
        <f t="shared" si="55"/>
        <v>27.386171800267839</v>
      </c>
      <c r="O323" s="16">
        <f t="shared" si="56"/>
        <v>424025.51</v>
      </c>
      <c r="P323" s="16">
        <f t="shared" si="57"/>
        <v>424025.51</v>
      </c>
      <c r="Q323" s="37">
        <f t="shared" si="58"/>
        <v>18.877843887507176</v>
      </c>
    </row>
    <row r="324" spans="1:17" s="11" customFormat="1" ht="62.4" hidden="1">
      <c r="A324" s="12">
        <v>3</v>
      </c>
      <c r="B324" s="13" t="s">
        <v>217</v>
      </c>
      <c r="C324" s="14" t="s">
        <v>218</v>
      </c>
      <c r="D324" s="15">
        <v>0</v>
      </c>
      <c r="E324" s="15">
        <v>522700</v>
      </c>
      <c r="F324" s="15">
        <v>522700</v>
      </c>
      <c r="G324" s="15">
        <v>143147.51999999999</v>
      </c>
      <c r="H324" s="15">
        <v>0</v>
      </c>
      <c r="I324" s="15">
        <v>98674.49</v>
      </c>
      <c r="J324" s="15">
        <v>44473.03</v>
      </c>
      <c r="K324" s="15">
        <v>0</v>
      </c>
      <c r="L324" s="16">
        <f t="shared" si="53"/>
        <v>379552.48</v>
      </c>
      <c r="M324" s="16">
        <f t="shared" si="54"/>
        <v>379552.48</v>
      </c>
      <c r="N324" s="16">
        <f t="shared" si="55"/>
        <v>27.386171800267839</v>
      </c>
      <c r="O324" s="16">
        <f t="shared" si="56"/>
        <v>424025.51</v>
      </c>
      <c r="P324" s="16">
        <f t="shared" si="57"/>
        <v>424025.51</v>
      </c>
      <c r="Q324" s="37">
        <f t="shared" si="58"/>
        <v>18.877843887507176</v>
      </c>
    </row>
    <row r="325" spans="1:17" s="11" customFormat="1" ht="67.8" customHeight="1">
      <c r="A325" s="12">
        <v>1</v>
      </c>
      <c r="B325" s="13" t="s">
        <v>219</v>
      </c>
      <c r="C325" s="14" t="s">
        <v>218</v>
      </c>
      <c r="D325" s="15">
        <v>0</v>
      </c>
      <c r="E325" s="15">
        <v>522700</v>
      </c>
      <c r="F325" s="15">
        <v>522700</v>
      </c>
      <c r="G325" s="15">
        <v>143147.51999999999</v>
      </c>
      <c r="H325" s="15">
        <v>0</v>
      </c>
      <c r="I325" s="15">
        <v>98674.49</v>
      </c>
      <c r="J325" s="15">
        <v>44473.03</v>
      </c>
      <c r="K325" s="15">
        <v>0</v>
      </c>
      <c r="L325" s="16">
        <f t="shared" si="53"/>
        <v>379552.48</v>
      </c>
      <c r="M325" s="16">
        <f t="shared" si="54"/>
        <v>379552.48</v>
      </c>
      <c r="N325" s="16">
        <f t="shared" si="55"/>
        <v>27.386171800267839</v>
      </c>
      <c r="O325" s="16">
        <f t="shared" si="56"/>
        <v>424025.51</v>
      </c>
      <c r="P325" s="16">
        <f t="shared" si="57"/>
        <v>424025.51</v>
      </c>
      <c r="Q325" s="37">
        <f t="shared" si="58"/>
        <v>18.877843887507176</v>
      </c>
    </row>
    <row r="326" spans="1:17" s="11" customFormat="1" ht="15.6">
      <c r="A326" s="12">
        <v>1</v>
      </c>
      <c r="B326" s="13" t="s">
        <v>21</v>
      </c>
      <c r="C326" s="14" t="s">
        <v>22</v>
      </c>
      <c r="D326" s="15">
        <v>0</v>
      </c>
      <c r="E326" s="15">
        <v>522700</v>
      </c>
      <c r="F326" s="15">
        <v>522700</v>
      </c>
      <c r="G326" s="15">
        <v>143147.51999999999</v>
      </c>
      <c r="H326" s="15">
        <v>0</v>
      </c>
      <c r="I326" s="15">
        <v>98674.49</v>
      </c>
      <c r="J326" s="15">
        <v>44473.03</v>
      </c>
      <c r="K326" s="15">
        <v>0</v>
      </c>
      <c r="L326" s="16">
        <f t="shared" si="53"/>
        <v>379552.48</v>
      </c>
      <c r="M326" s="16">
        <f t="shared" si="54"/>
        <v>379552.48</v>
      </c>
      <c r="N326" s="16">
        <f t="shared" si="55"/>
        <v>27.386171800267839</v>
      </c>
      <c r="O326" s="16">
        <f t="shared" si="56"/>
        <v>424025.51</v>
      </c>
      <c r="P326" s="16">
        <f t="shared" si="57"/>
        <v>424025.51</v>
      </c>
      <c r="Q326" s="37">
        <f t="shared" si="58"/>
        <v>18.877843887507176</v>
      </c>
    </row>
    <row r="327" spans="1:17" s="11" customFormat="1" ht="15.6">
      <c r="A327" s="12">
        <v>3</v>
      </c>
      <c r="B327" s="13" t="s">
        <v>31</v>
      </c>
      <c r="C327" s="14" t="s">
        <v>32</v>
      </c>
      <c r="D327" s="15">
        <v>0</v>
      </c>
      <c r="E327" s="15">
        <v>522700</v>
      </c>
      <c r="F327" s="15">
        <v>522700</v>
      </c>
      <c r="G327" s="15">
        <v>143147.51999999999</v>
      </c>
      <c r="H327" s="15">
        <v>0</v>
      </c>
      <c r="I327" s="15">
        <v>98674.49</v>
      </c>
      <c r="J327" s="15">
        <v>44473.03</v>
      </c>
      <c r="K327" s="15">
        <v>0</v>
      </c>
      <c r="L327" s="16">
        <f t="shared" si="53"/>
        <v>379552.48</v>
      </c>
      <c r="M327" s="16">
        <f t="shared" si="54"/>
        <v>379552.48</v>
      </c>
      <c r="N327" s="16">
        <f t="shared" si="55"/>
        <v>27.386171800267839</v>
      </c>
      <c r="O327" s="16">
        <f t="shared" si="56"/>
        <v>424025.51</v>
      </c>
      <c r="P327" s="16">
        <f t="shared" si="57"/>
        <v>424025.51</v>
      </c>
      <c r="Q327" s="37">
        <f t="shared" si="58"/>
        <v>18.877843887507176</v>
      </c>
    </row>
    <row r="328" spans="1:17" s="11" customFormat="1" ht="15.6">
      <c r="A328" s="12">
        <v>0</v>
      </c>
      <c r="B328" s="13" t="s">
        <v>90</v>
      </c>
      <c r="C328" s="14" t="s">
        <v>91</v>
      </c>
      <c r="D328" s="15">
        <v>0</v>
      </c>
      <c r="E328" s="15">
        <v>522700</v>
      </c>
      <c r="F328" s="15">
        <v>522700</v>
      </c>
      <c r="G328" s="15">
        <v>143147.51999999999</v>
      </c>
      <c r="H328" s="15">
        <v>0</v>
      </c>
      <c r="I328" s="15">
        <v>98674.49</v>
      </c>
      <c r="J328" s="15">
        <v>44473.03</v>
      </c>
      <c r="K328" s="15">
        <v>0</v>
      </c>
      <c r="L328" s="16">
        <f t="shared" si="53"/>
        <v>379552.48</v>
      </c>
      <c r="M328" s="16">
        <f t="shared" si="54"/>
        <v>379552.48</v>
      </c>
      <c r="N328" s="16">
        <f t="shared" si="55"/>
        <v>27.386171800267839</v>
      </c>
      <c r="O328" s="16">
        <f t="shared" si="56"/>
        <v>424025.51</v>
      </c>
      <c r="P328" s="16">
        <f t="shared" si="57"/>
        <v>424025.51</v>
      </c>
      <c r="Q328" s="37">
        <f t="shared" si="58"/>
        <v>18.877843887507176</v>
      </c>
    </row>
    <row r="329" spans="1:17" s="11" customFormat="1" ht="78" hidden="1">
      <c r="A329" s="12">
        <v>2</v>
      </c>
      <c r="B329" s="13" t="s">
        <v>220</v>
      </c>
      <c r="C329" s="14" t="s">
        <v>221</v>
      </c>
      <c r="D329" s="15">
        <v>0</v>
      </c>
      <c r="E329" s="15">
        <v>49200</v>
      </c>
      <c r="F329" s="15">
        <v>12300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6">
        <f t="shared" si="53"/>
        <v>12300</v>
      </c>
      <c r="M329" s="16">
        <f t="shared" si="54"/>
        <v>49200</v>
      </c>
      <c r="N329" s="16">
        <f t="shared" si="55"/>
        <v>0</v>
      </c>
      <c r="O329" s="16">
        <f t="shared" si="56"/>
        <v>49200</v>
      </c>
      <c r="P329" s="16">
        <f t="shared" si="57"/>
        <v>12300</v>
      </c>
      <c r="Q329" s="37">
        <f t="shared" si="58"/>
        <v>0</v>
      </c>
    </row>
    <row r="330" spans="1:17" s="11" customFormat="1" ht="109.2" hidden="1">
      <c r="A330" s="12">
        <v>3</v>
      </c>
      <c r="B330" s="13" t="s">
        <v>222</v>
      </c>
      <c r="C330" s="14" t="s">
        <v>223</v>
      </c>
      <c r="D330" s="15">
        <v>0</v>
      </c>
      <c r="E330" s="15">
        <v>49200</v>
      </c>
      <c r="F330" s="15">
        <v>12300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6">
        <f t="shared" ref="L330:L393" si="59">F330-G330</f>
        <v>12300</v>
      </c>
      <c r="M330" s="16">
        <f t="shared" ref="M330:M393" si="60">E330-G330</f>
        <v>49200</v>
      </c>
      <c r="N330" s="16">
        <f t="shared" ref="N330:N393" si="61">IF(F330=0,0,(G330/F330)*100)</f>
        <v>0</v>
      </c>
      <c r="O330" s="16">
        <f t="shared" ref="O330:O393" si="62">E330-I330</f>
        <v>49200</v>
      </c>
      <c r="P330" s="16">
        <f t="shared" ref="P330:P393" si="63">F330-I330</f>
        <v>12300</v>
      </c>
      <c r="Q330" s="37">
        <f t="shared" ref="Q330:Q393" si="64">IF(F330=0,0,(I330/F330)*100)</f>
        <v>0</v>
      </c>
    </row>
    <row r="331" spans="1:17" s="11" customFormat="1" ht="117.6" customHeight="1">
      <c r="A331" s="12">
        <v>1</v>
      </c>
      <c r="B331" s="13" t="s">
        <v>224</v>
      </c>
      <c r="C331" s="14" t="s">
        <v>223</v>
      </c>
      <c r="D331" s="15">
        <v>0</v>
      </c>
      <c r="E331" s="15">
        <v>49200</v>
      </c>
      <c r="F331" s="15">
        <v>12300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6">
        <f t="shared" si="59"/>
        <v>12300</v>
      </c>
      <c r="M331" s="16">
        <f t="shared" si="60"/>
        <v>49200</v>
      </c>
      <c r="N331" s="16">
        <f t="shared" si="61"/>
        <v>0</v>
      </c>
      <c r="O331" s="16">
        <f t="shared" si="62"/>
        <v>49200</v>
      </c>
      <c r="P331" s="16">
        <f t="shared" si="63"/>
        <v>12300</v>
      </c>
      <c r="Q331" s="37">
        <f t="shared" si="64"/>
        <v>0</v>
      </c>
    </row>
    <row r="332" spans="1:17" s="11" customFormat="1" ht="15.6">
      <c r="A332" s="12">
        <v>1</v>
      </c>
      <c r="B332" s="13" t="s">
        <v>21</v>
      </c>
      <c r="C332" s="14" t="s">
        <v>22</v>
      </c>
      <c r="D332" s="15">
        <v>0</v>
      </c>
      <c r="E332" s="15">
        <v>49200</v>
      </c>
      <c r="F332" s="15">
        <v>12300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6">
        <f t="shared" si="59"/>
        <v>12300</v>
      </c>
      <c r="M332" s="16">
        <f t="shared" si="60"/>
        <v>49200</v>
      </c>
      <c r="N332" s="16">
        <f t="shared" si="61"/>
        <v>0</v>
      </c>
      <c r="O332" s="16">
        <f t="shared" si="62"/>
        <v>49200</v>
      </c>
      <c r="P332" s="16">
        <f t="shared" si="63"/>
        <v>12300</v>
      </c>
      <c r="Q332" s="37">
        <f t="shared" si="64"/>
        <v>0</v>
      </c>
    </row>
    <row r="333" spans="1:17" s="11" customFormat="1" ht="15.6">
      <c r="A333" s="12">
        <v>2</v>
      </c>
      <c r="B333" s="13" t="s">
        <v>23</v>
      </c>
      <c r="C333" s="14" t="s">
        <v>24</v>
      </c>
      <c r="D333" s="15">
        <v>0</v>
      </c>
      <c r="E333" s="15">
        <v>49200</v>
      </c>
      <c r="F333" s="15">
        <v>12300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6">
        <f t="shared" si="59"/>
        <v>12300</v>
      </c>
      <c r="M333" s="16">
        <f t="shared" si="60"/>
        <v>49200</v>
      </c>
      <c r="N333" s="16">
        <f t="shared" si="61"/>
        <v>0</v>
      </c>
      <c r="O333" s="16">
        <f t="shared" si="62"/>
        <v>49200</v>
      </c>
      <c r="P333" s="16">
        <f t="shared" si="63"/>
        <v>12300</v>
      </c>
      <c r="Q333" s="37">
        <f t="shared" si="64"/>
        <v>0</v>
      </c>
    </row>
    <row r="334" spans="1:17" s="11" customFormat="1" ht="15.6">
      <c r="A334" s="12">
        <v>2</v>
      </c>
      <c r="B334" s="13" t="s">
        <v>25</v>
      </c>
      <c r="C334" s="14" t="s">
        <v>26</v>
      </c>
      <c r="D334" s="15">
        <v>0</v>
      </c>
      <c r="E334" s="15">
        <v>40328</v>
      </c>
      <c r="F334" s="15">
        <v>10082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6">
        <f t="shared" si="59"/>
        <v>10082</v>
      </c>
      <c r="M334" s="16">
        <f t="shared" si="60"/>
        <v>40328</v>
      </c>
      <c r="N334" s="16">
        <f t="shared" si="61"/>
        <v>0</v>
      </c>
      <c r="O334" s="16">
        <f t="shared" si="62"/>
        <v>40328</v>
      </c>
      <c r="P334" s="16">
        <f t="shared" si="63"/>
        <v>10082</v>
      </c>
      <c r="Q334" s="37">
        <f t="shared" si="64"/>
        <v>0</v>
      </c>
    </row>
    <row r="335" spans="1:17" s="11" customFormat="1" ht="15.6">
      <c r="A335" s="12">
        <v>0</v>
      </c>
      <c r="B335" s="13" t="s">
        <v>27</v>
      </c>
      <c r="C335" s="14" t="s">
        <v>28</v>
      </c>
      <c r="D335" s="15">
        <v>0</v>
      </c>
      <c r="E335" s="15">
        <v>40328</v>
      </c>
      <c r="F335" s="15">
        <v>10082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6">
        <f t="shared" si="59"/>
        <v>10082</v>
      </c>
      <c r="M335" s="16">
        <f t="shared" si="60"/>
        <v>40328</v>
      </c>
      <c r="N335" s="16">
        <f t="shared" si="61"/>
        <v>0</v>
      </c>
      <c r="O335" s="16">
        <f t="shared" si="62"/>
        <v>40328</v>
      </c>
      <c r="P335" s="16">
        <f t="shared" si="63"/>
        <v>10082</v>
      </c>
      <c r="Q335" s="37">
        <f t="shared" si="64"/>
        <v>0</v>
      </c>
    </row>
    <row r="336" spans="1:17" s="11" customFormat="1" ht="15.6">
      <c r="A336" s="12">
        <v>0</v>
      </c>
      <c r="B336" s="13" t="s">
        <v>29</v>
      </c>
      <c r="C336" s="14" t="s">
        <v>30</v>
      </c>
      <c r="D336" s="15">
        <v>0</v>
      </c>
      <c r="E336" s="15">
        <v>8872</v>
      </c>
      <c r="F336" s="15">
        <v>2218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6">
        <f t="shared" si="59"/>
        <v>2218</v>
      </c>
      <c r="M336" s="16">
        <f t="shared" si="60"/>
        <v>8872</v>
      </c>
      <c r="N336" s="16">
        <f t="shared" si="61"/>
        <v>0</v>
      </c>
      <c r="O336" s="16">
        <f t="shared" si="62"/>
        <v>8872</v>
      </c>
      <c r="P336" s="16">
        <f t="shared" si="63"/>
        <v>2218</v>
      </c>
      <c r="Q336" s="37">
        <f t="shared" si="64"/>
        <v>0</v>
      </c>
    </row>
    <row r="337" spans="1:17" s="11" customFormat="1" ht="62.4" hidden="1">
      <c r="A337" s="12">
        <v>2</v>
      </c>
      <c r="B337" s="13" t="s">
        <v>225</v>
      </c>
      <c r="C337" s="14" t="s">
        <v>226</v>
      </c>
      <c r="D337" s="15">
        <v>0</v>
      </c>
      <c r="E337" s="15">
        <v>4270200</v>
      </c>
      <c r="F337" s="15">
        <v>2578100</v>
      </c>
      <c r="G337" s="15">
        <v>2371338.35</v>
      </c>
      <c r="H337" s="15">
        <v>0</v>
      </c>
      <c r="I337" s="15">
        <v>2371338.35</v>
      </c>
      <c r="J337" s="15">
        <v>0</v>
      </c>
      <c r="K337" s="15">
        <v>0</v>
      </c>
      <c r="L337" s="16">
        <f t="shared" si="59"/>
        <v>206761.64999999991</v>
      </c>
      <c r="M337" s="16">
        <f t="shared" si="60"/>
        <v>1898861.65</v>
      </c>
      <c r="N337" s="16">
        <f t="shared" si="61"/>
        <v>91.980076412862189</v>
      </c>
      <c r="O337" s="16">
        <f t="shared" si="62"/>
        <v>1898861.65</v>
      </c>
      <c r="P337" s="16">
        <f t="shared" si="63"/>
        <v>206761.64999999991</v>
      </c>
      <c r="Q337" s="37">
        <f t="shared" si="64"/>
        <v>91.980076412862189</v>
      </c>
    </row>
    <row r="338" spans="1:17" s="11" customFormat="1" ht="66.599999999999994" customHeight="1">
      <c r="A338" s="12">
        <v>1</v>
      </c>
      <c r="B338" s="13" t="s">
        <v>227</v>
      </c>
      <c r="C338" s="14" t="s">
        <v>226</v>
      </c>
      <c r="D338" s="15">
        <v>0</v>
      </c>
      <c r="E338" s="15">
        <v>4270200</v>
      </c>
      <c r="F338" s="15">
        <v>2578100</v>
      </c>
      <c r="G338" s="15">
        <v>2371338.35</v>
      </c>
      <c r="H338" s="15">
        <v>0</v>
      </c>
      <c r="I338" s="15">
        <v>2371338.35</v>
      </c>
      <c r="J338" s="15">
        <v>0</v>
      </c>
      <c r="K338" s="15">
        <v>0</v>
      </c>
      <c r="L338" s="16">
        <f t="shared" si="59"/>
        <v>206761.64999999991</v>
      </c>
      <c r="M338" s="16">
        <f t="shared" si="60"/>
        <v>1898861.65</v>
      </c>
      <c r="N338" s="16">
        <f t="shared" si="61"/>
        <v>91.980076412862189</v>
      </c>
      <c r="O338" s="16">
        <f t="shared" si="62"/>
        <v>1898861.65</v>
      </c>
      <c r="P338" s="16">
        <f t="shared" si="63"/>
        <v>206761.64999999991</v>
      </c>
      <c r="Q338" s="37">
        <f t="shared" si="64"/>
        <v>91.980076412862189</v>
      </c>
    </row>
    <row r="339" spans="1:17" s="11" customFormat="1" ht="15.6">
      <c r="A339" s="12">
        <v>1</v>
      </c>
      <c r="B339" s="13" t="s">
        <v>21</v>
      </c>
      <c r="C339" s="14" t="s">
        <v>22</v>
      </c>
      <c r="D339" s="15">
        <v>0</v>
      </c>
      <c r="E339" s="15">
        <v>4270200</v>
      </c>
      <c r="F339" s="15">
        <v>2578100</v>
      </c>
      <c r="G339" s="15">
        <v>2371338.35</v>
      </c>
      <c r="H339" s="15">
        <v>0</v>
      </c>
      <c r="I339" s="15">
        <v>2371338.35</v>
      </c>
      <c r="J339" s="15">
        <v>0</v>
      </c>
      <c r="K339" s="15">
        <v>0</v>
      </c>
      <c r="L339" s="16">
        <f t="shared" si="59"/>
        <v>206761.64999999991</v>
      </c>
      <c r="M339" s="16">
        <f t="shared" si="60"/>
        <v>1898861.65</v>
      </c>
      <c r="N339" s="16">
        <f t="shared" si="61"/>
        <v>91.980076412862189</v>
      </c>
      <c r="O339" s="16">
        <f t="shared" si="62"/>
        <v>1898861.65</v>
      </c>
      <c r="P339" s="16">
        <f t="shared" si="63"/>
        <v>206761.64999999991</v>
      </c>
      <c r="Q339" s="37">
        <f t="shared" si="64"/>
        <v>91.980076412862189</v>
      </c>
    </row>
    <row r="340" spans="1:17" s="11" customFormat="1" ht="15.6">
      <c r="A340" s="12">
        <v>2</v>
      </c>
      <c r="B340" s="13" t="s">
        <v>23</v>
      </c>
      <c r="C340" s="14" t="s">
        <v>24</v>
      </c>
      <c r="D340" s="15">
        <v>0</v>
      </c>
      <c r="E340" s="15">
        <v>4270200</v>
      </c>
      <c r="F340" s="15">
        <v>2578100</v>
      </c>
      <c r="G340" s="15">
        <v>2371338.35</v>
      </c>
      <c r="H340" s="15">
        <v>0</v>
      </c>
      <c r="I340" s="15">
        <v>2371338.35</v>
      </c>
      <c r="J340" s="15">
        <v>0</v>
      </c>
      <c r="K340" s="15">
        <v>0</v>
      </c>
      <c r="L340" s="16">
        <f t="shared" si="59"/>
        <v>206761.64999999991</v>
      </c>
      <c r="M340" s="16">
        <f t="shared" si="60"/>
        <v>1898861.65</v>
      </c>
      <c r="N340" s="16">
        <f t="shared" si="61"/>
        <v>91.980076412862189</v>
      </c>
      <c r="O340" s="16">
        <f t="shared" si="62"/>
        <v>1898861.65</v>
      </c>
      <c r="P340" s="16">
        <f t="shared" si="63"/>
        <v>206761.64999999991</v>
      </c>
      <c r="Q340" s="37">
        <f t="shared" si="64"/>
        <v>91.980076412862189</v>
      </c>
    </row>
    <row r="341" spans="1:17" s="11" customFormat="1" ht="15.6">
      <c r="A341" s="12">
        <v>2</v>
      </c>
      <c r="B341" s="13" t="s">
        <v>25</v>
      </c>
      <c r="C341" s="14" t="s">
        <v>26</v>
      </c>
      <c r="D341" s="15">
        <v>0</v>
      </c>
      <c r="E341" s="15">
        <v>3500156</v>
      </c>
      <c r="F341" s="15">
        <v>2113173</v>
      </c>
      <c r="G341" s="15">
        <v>1947060.29</v>
      </c>
      <c r="H341" s="15">
        <v>0</v>
      </c>
      <c r="I341" s="15">
        <v>1947060.29</v>
      </c>
      <c r="J341" s="15">
        <v>0</v>
      </c>
      <c r="K341" s="15">
        <v>0</v>
      </c>
      <c r="L341" s="16">
        <f t="shared" si="59"/>
        <v>166112.70999999996</v>
      </c>
      <c r="M341" s="16">
        <f t="shared" si="60"/>
        <v>1553095.71</v>
      </c>
      <c r="N341" s="16">
        <f t="shared" si="61"/>
        <v>92.139180748570993</v>
      </c>
      <c r="O341" s="16">
        <f t="shared" si="62"/>
        <v>1553095.71</v>
      </c>
      <c r="P341" s="16">
        <f t="shared" si="63"/>
        <v>166112.70999999996</v>
      </c>
      <c r="Q341" s="37">
        <f t="shared" si="64"/>
        <v>92.139180748570993</v>
      </c>
    </row>
    <row r="342" spans="1:17" s="11" customFormat="1" ht="15.6">
      <c r="A342" s="12">
        <v>0</v>
      </c>
      <c r="B342" s="13" t="s">
        <v>27</v>
      </c>
      <c r="C342" s="14" t="s">
        <v>28</v>
      </c>
      <c r="D342" s="15">
        <v>0</v>
      </c>
      <c r="E342" s="15">
        <v>3500156</v>
      </c>
      <c r="F342" s="15">
        <v>2113173</v>
      </c>
      <c r="G342" s="15">
        <v>1947060.29</v>
      </c>
      <c r="H342" s="15">
        <v>0</v>
      </c>
      <c r="I342" s="15">
        <v>1947060.29</v>
      </c>
      <c r="J342" s="15">
        <v>0</v>
      </c>
      <c r="K342" s="15">
        <v>0</v>
      </c>
      <c r="L342" s="16">
        <f t="shared" si="59"/>
        <v>166112.70999999996</v>
      </c>
      <c r="M342" s="16">
        <f t="shared" si="60"/>
        <v>1553095.71</v>
      </c>
      <c r="N342" s="16">
        <f t="shared" si="61"/>
        <v>92.139180748570993</v>
      </c>
      <c r="O342" s="16">
        <f t="shared" si="62"/>
        <v>1553095.71</v>
      </c>
      <c r="P342" s="16">
        <f t="shared" si="63"/>
        <v>166112.70999999996</v>
      </c>
      <c r="Q342" s="37">
        <f t="shared" si="64"/>
        <v>92.139180748570993</v>
      </c>
    </row>
    <row r="343" spans="1:17" s="11" customFormat="1" ht="15.6">
      <c r="A343" s="12">
        <v>0</v>
      </c>
      <c r="B343" s="13" t="s">
        <v>29</v>
      </c>
      <c r="C343" s="14" t="s">
        <v>30</v>
      </c>
      <c r="D343" s="15">
        <v>0</v>
      </c>
      <c r="E343" s="15">
        <v>770044</v>
      </c>
      <c r="F343" s="15">
        <v>464927</v>
      </c>
      <c r="G343" s="15">
        <v>424278.06</v>
      </c>
      <c r="H343" s="15">
        <v>0</v>
      </c>
      <c r="I343" s="15">
        <v>424278.06</v>
      </c>
      <c r="J343" s="15">
        <v>0</v>
      </c>
      <c r="K343" s="15">
        <v>0</v>
      </c>
      <c r="L343" s="16">
        <f t="shared" si="59"/>
        <v>40648.94</v>
      </c>
      <c r="M343" s="16">
        <f t="shared" si="60"/>
        <v>345765.94</v>
      </c>
      <c r="N343" s="16">
        <f t="shared" si="61"/>
        <v>91.25691990355476</v>
      </c>
      <c r="O343" s="16">
        <f t="shared" si="62"/>
        <v>345765.94</v>
      </c>
      <c r="P343" s="16">
        <f t="shared" si="63"/>
        <v>40648.94</v>
      </c>
      <c r="Q343" s="37">
        <f t="shared" si="64"/>
        <v>91.25691990355476</v>
      </c>
    </row>
    <row r="344" spans="1:17" s="11" customFormat="1" ht="78" hidden="1">
      <c r="A344" s="12">
        <v>2</v>
      </c>
      <c r="B344" s="13" t="s">
        <v>228</v>
      </c>
      <c r="C344" s="14" t="s">
        <v>229</v>
      </c>
      <c r="D344" s="15">
        <v>0</v>
      </c>
      <c r="E344" s="15">
        <v>204100</v>
      </c>
      <c r="F344" s="15">
        <v>204100</v>
      </c>
      <c r="G344" s="15">
        <v>40000</v>
      </c>
      <c r="H344" s="15">
        <v>0</v>
      </c>
      <c r="I344" s="15">
        <v>2793</v>
      </c>
      <c r="J344" s="15">
        <v>37207</v>
      </c>
      <c r="K344" s="15">
        <v>0</v>
      </c>
      <c r="L344" s="16">
        <f t="shared" si="59"/>
        <v>164100</v>
      </c>
      <c r="M344" s="16">
        <f t="shared" si="60"/>
        <v>164100</v>
      </c>
      <c r="N344" s="16">
        <f t="shared" si="61"/>
        <v>19.598236158745713</v>
      </c>
      <c r="O344" s="16">
        <f t="shared" si="62"/>
        <v>201307</v>
      </c>
      <c r="P344" s="16">
        <f t="shared" si="63"/>
        <v>201307</v>
      </c>
      <c r="Q344" s="37">
        <f t="shared" si="64"/>
        <v>1.3684468397844194</v>
      </c>
    </row>
    <row r="345" spans="1:17" s="11" customFormat="1" ht="84.6" customHeight="1">
      <c r="A345" s="12">
        <v>1</v>
      </c>
      <c r="B345" s="13" t="s">
        <v>230</v>
      </c>
      <c r="C345" s="14" t="s">
        <v>229</v>
      </c>
      <c r="D345" s="15">
        <v>0</v>
      </c>
      <c r="E345" s="15">
        <v>204100</v>
      </c>
      <c r="F345" s="15">
        <v>204100</v>
      </c>
      <c r="G345" s="15">
        <v>40000</v>
      </c>
      <c r="H345" s="15">
        <v>0</v>
      </c>
      <c r="I345" s="15">
        <v>2793</v>
      </c>
      <c r="J345" s="15">
        <v>37207</v>
      </c>
      <c r="K345" s="15">
        <v>0</v>
      </c>
      <c r="L345" s="16">
        <f t="shared" si="59"/>
        <v>164100</v>
      </c>
      <c r="M345" s="16">
        <f t="shared" si="60"/>
        <v>164100</v>
      </c>
      <c r="N345" s="16">
        <f t="shared" si="61"/>
        <v>19.598236158745713</v>
      </c>
      <c r="O345" s="16">
        <f t="shared" si="62"/>
        <v>201307</v>
      </c>
      <c r="P345" s="16">
        <f t="shared" si="63"/>
        <v>201307</v>
      </c>
      <c r="Q345" s="37">
        <f t="shared" si="64"/>
        <v>1.3684468397844194</v>
      </c>
    </row>
    <row r="346" spans="1:17" s="11" customFormat="1" ht="15.6">
      <c r="A346" s="12">
        <v>1</v>
      </c>
      <c r="B346" s="13" t="s">
        <v>21</v>
      </c>
      <c r="C346" s="14" t="s">
        <v>22</v>
      </c>
      <c r="D346" s="15">
        <v>0</v>
      </c>
      <c r="E346" s="15">
        <v>204100</v>
      </c>
      <c r="F346" s="15">
        <v>204100</v>
      </c>
      <c r="G346" s="15">
        <v>40000</v>
      </c>
      <c r="H346" s="15">
        <v>0</v>
      </c>
      <c r="I346" s="15">
        <v>2793</v>
      </c>
      <c r="J346" s="15">
        <v>37207</v>
      </c>
      <c r="K346" s="15">
        <v>0</v>
      </c>
      <c r="L346" s="16">
        <f t="shared" si="59"/>
        <v>164100</v>
      </c>
      <c r="M346" s="16">
        <f t="shared" si="60"/>
        <v>164100</v>
      </c>
      <c r="N346" s="16">
        <f t="shared" si="61"/>
        <v>19.598236158745713</v>
      </c>
      <c r="O346" s="16">
        <f t="shared" si="62"/>
        <v>201307</v>
      </c>
      <c r="P346" s="16">
        <f t="shared" si="63"/>
        <v>201307</v>
      </c>
      <c r="Q346" s="37">
        <f t="shared" si="64"/>
        <v>1.3684468397844194</v>
      </c>
    </row>
    <row r="347" spans="1:17" s="11" customFormat="1" ht="15.6">
      <c r="A347" s="12">
        <v>3</v>
      </c>
      <c r="B347" s="13" t="s">
        <v>31</v>
      </c>
      <c r="C347" s="14" t="s">
        <v>32</v>
      </c>
      <c r="D347" s="15">
        <v>0</v>
      </c>
      <c r="E347" s="15">
        <v>204100</v>
      </c>
      <c r="F347" s="15">
        <v>204100</v>
      </c>
      <c r="G347" s="15">
        <v>40000</v>
      </c>
      <c r="H347" s="15">
        <v>0</v>
      </c>
      <c r="I347" s="15">
        <v>2793</v>
      </c>
      <c r="J347" s="15">
        <v>37207</v>
      </c>
      <c r="K347" s="15">
        <v>0</v>
      </c>
      <c r="L347" s="16">
        <f t="shared" si="59"/>
        <v>164100</v>
      </c>
      <c r="M347" s="16">
        <f t="shared" si="60"/>
        <v>164100</v>
      </c>
      <c r="N347" s="16">
        <f t="shared" si="61"/>
        <v>19.598236158745713</v>
      </c>
      <c r="O347" s="16">
        <f t="shared" si="62"/>
        <v>201307</v>
      </c>
      <c r="P347" s="16">
        <f t="shared" si="63"/>
        <v>201307</v>
      </c>
      <c r="Q347" s="37">
        <f t="shared" si="64"/>
        <v>1.3684468397844194</v>
      </c>
    </row>
    <row r="348" spans="1:17" s="11" customFormat="1" ht="15.6">
      <c r="A348" s="12">
        <v>0</v>
      </c>
      <c r="B348" s="13" t="s">
        <v>90</v>
      </c>
      <c r="C348" s="14" t="s">
        <v>91</v>
      </c>
      <c r="D348" s="15">
        <v>0</v>
      </c>
      <c r="E348" s="15">
        <v>204100</v>
      </c>
      <c r="F348" s="15">
        <v>204100</v>
      </c>
      <c r="G348" s="15">
        <v>40000</v>
      </c>
      <c r="H348" s="15">
        <v>0</v>
      </c>
      <c r="I348" s="15">
        <v>2793</v>
      </c>
      <c r="J348" s="15">
        <v>37207</v>
      </c>
      <c r="K348" s="15">
        <v>0</v>
      </c>
      <c r="L348" s="16">
        <f t="shared" si="59"/>
        <v>164100</v>
      </c>
      <c r="M348" s="16">
        <f t="shared" si="60"/>
        <v>164100</v>
      </c>
      <c r="N348" s="16">
        <f t="shared" si="61"/>
        <v>19.598236158745713</v>
      </c>
      <c r="O348" s="16">
        <f t="shared" si="62"/>
        <v>201307</v>
      </c>
      <c r="P348" s="16">
        <f t="shared" si="63"/>
        <v>201307</v>
      </c>
      <c r="Q348" s="37">
        <f t="shared" si="64"/>
        <v>1.3684468397844194</v>
      </c>
    </row>
    <row r="349" spans="1:17" s="11" customFormat="1" ht="15.6">
      <c r="A349" s="12">
        <v>1</v>
      </c>
      <c r="B349" s="13" t="s">
        <v>57</v>
      </c>
      <c r="C349" s="14" t="s">
        <v>85</v>
      </c>
      <c r="D349" s="15">
        <v>410000</v>
      </c>
      <c r="E349" s="15">
        <v>410000</v>
      </c>
      <c r="F349" s="15">
        <v>410000</v>
      </c>
      <c r="G349" s="15">
        <v>309960</v>
      </c>
      <c r="H349" s="15">
        <v>0</v>
      </c>
      <c r="I349" s="15">
        <v>309960</v>
      </c>
      <c r="J349" s="15">
        <v>0</v>
      </c>
      <c r="K349" s="15">
        <v>0</v>
      </c>
      <c r="L349" s="16">
        <f t="shared" si="59"/>
        <v>100040</v>
      </c>
      <c r="M349" s="16">
        <f t="shared" si="60"/>
        <v>100040</v>
      </c>
      <c r="N349" s="16">
        <f t="shared" si="61"/>
        <v>75.599999999999994</v>
      </c>
      <c r="O349" s="16">
        <f t="shared" si="62"/>
        <v>100040</v>
      </c>
      <c r="P349" s="16">
        <f t="shared" si="63"/>
        <v>100040</v>
      </c>
      <c r="Q349" s="37">
        <f t="shared" si="64"/>
        <v>75.599999999999994</v>
      </c>
    </row>
    <row r="350" spans="1:17" s="11" customFormat="1" ht="78" hidden="1">
      <c r="A350" s="12">
        <v>2</v>
      </c>
      <c r="B350" s="13" t="s">
        <v>231</v>
      </c>
      <c r="C350" s="14" t="s">
        <v>232</v>
      </c>
      <c r="D350" s="15">
        <v>410000</v>
      </c>
      <c r="E350" s="15">
        <v>410000</v>
      </c>
      <c r="F350" s="15">
        <v>410000</v>
      </c>
      <c r="G350" s="15">
        <v>309960</v>
      </c>
      <c r="H350" s="15">
        <v>0</v>
      </c>
      <c r="I350" s="15">
        <v>309960</v>
      </c>
      <c r="J350" s="15">
        <v>0</v>
      </c>
      <c r="K350" s="15">
        <v>0</v>
      </c>
      <c r="L350" s="16">
        <f t="shared" si="59"/>
        <v>100040</v>
      </c>
      <c r="M350" s="16">
        <f t="shared" si="60"/>
        <v>100040</v>
      </c>
      <c r="N350" s="16">
        <f t="shared" si="61"/>
        <v>75.599999999999994</v>
      </c>
      <c r="O350" s="16">
        <f t="shared" si="62"/>
        <v>100040</v>
      </c>
      <c r="P350" s="16">
        <f t="shared" si="63"/>
        <v>100040</v>
      </c>
      <c r="Q350" s="37">
        <f t="shared" si="64"/>
        <v>75.599999999999994</v>
      </c>
    </row>
    <row r="351" spans="1:17" s="11" customFormat="1" ht="83.4" customHeight="1">
      <c r="A351" s="12">
        <v>1</v>
      </c>
      <c r="B351" s="13" t="s">
        <v>233</v>
      </c>
      <c r="C351" s="14" t="s">
        <v>232</v>
      </c>
      <c r="D351" s="15">
        <v>410000</v>
      </c>
      <c r="E351" s="15">
        <v>410000</v>
      </c>
      <c r="F351" s="15">
        <v>410000</v>
      </c>
      <c r="G351" s="15">
        <v>309960</v>
      </c>
      <c r="H351" s="15">
        <v>0</v>
      </c>
      <c r="I351" s="15">
        <v>309960</v>
      </c>
      <c r="J351" s="15">
        <v>0</v>
      </c>
      <c r="K351" s="15">
        <v>0</v>
      </c>
      <c r="L351" s="16">
        <f t="shared" si="59"/>
        <v>100040</v>
      </c>
      <c r="M351" s="16">
        <f t="shared" si="60"/>
        <v>100040</v>
      </c>
      <c r="N351" s="16">
        <f t="shared" si="61"/>
        <v>75.599999999999994</v>
      </c>
      <c r="O351" s="16">
        <f t="shared" si="62"/>
        <v>100040</v>
      </c>
      <c r="P351" s="16">
        <f t="shared" si="63"/>
        <v>100040</v>
      </c>
      <c r="Q351" s="37">
        <f t="shared" si="64"/>
        <v>75.599999999999994</v>
      </c>
    </row>
    <row r="352" spans="1:17" s="11" customFormat="1" ht="15.6">
      <c r="A352" s="12">
        <v>1</v>
      </c>
      <c r="B352" s="13" t="s">
        <v>21</v>
      </c>
      <c r="C352" s="14" t="s">
        <v>22</v>
      </c>
      <c r="D352" s="15">
        <v>410000</v>
      </c>
      <c r="E352" s="15">
        <v>410000</v>
      </c>
      <c r="F352" s="15">
        <v>410000</v>
      </c>
      <c r="G352" s="15">
        <v>309960</v>
      </c>
      <c r="H352" s="15">
        <v>0</v>
      </c>
      <c r="I352" s="15">
        <v>309960</v>
      </c>
      <c r="J352" s="15">
        <v>0</v>
      </c>
      <c r="K352" s="15">
        <v>0</v>
      </c>
      <c r="L352" s="16">
        <f t="shared" si="59"/>
        <v>100040</v>
      </c>
      <c r="M352" s="16">
        <f t="shared" si="60"/>
        <v>100040</v>
      </c>
      <c r="N352" s="16">
        <f t="shared" si="61"/>
        <v>75.599999999999994</v>
      </c>
      <c r="O352" s="16">
        <f t="shared" si="62"/>
        <v>100040</v>
      </c>
      <c r="P352" s="16">
        <f t="shared" si="63"/>
        <v>100040</v>
      </c>
      <c r="Q352" s="37">
        <f t="shared" si="64"/>
        <v>75.599999999999994</v>
      </c>
    </row>
    <row r="353" spans="1:17" s="11" customFormat="1" ht="15.6">
      <c r="A353" s="12">
        <v>3</v>
      </c>
      <c r="B353" s="13" t="s">
        <v>31</v>
      </c>
      <c r="C353" s="14" t="s">
        <v>32</v>
      </c>
      <c r="D353" s="15">
        <v>410000</v>
      </c>
      <c r="E353" s="15">
        <v>100000</v>
      </c>
      <c r="F353" s="15">
        <v>100000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6">
        <f t="shared" si="59"/>
        <v>100000</v>
      </c>
      <c r="M353" s="16">
        <f t="shared" si="60"/>
        <v>100000</v>
      </c>
      <c r="N353" s="16">
        <f t="shared" si="61"/>
        <v>0</v>
      </c>
      <c r="O353" s="16">
        <f t="shared" si="62"/>
        <v>100000</v>
      </c>
      <c r="P353" s="16">
        <f t="shared" si="63"/>
        <v>100000</v>
      </c>
      <c r="Q353" s="37">
        <f t="shared" si="64"/>
        <v>0</v>
      </c>
    </row>
    <row r="354" spans="1:17" s="11" customFormat="1" ht="15.6">
      <c r="A354" s="12">
        <v>0</v>
      </c>
      <c r="B354" s="13" t="s">
        <v>33</v>
      </c>
      <c r="C354" s="14" t="s">
        <v>34</v>
      </c>
      <c r="D354" s="15">
        <v>310000</v>
      </c>
      <c r="E354" s="15">
        <v>60000</v>
      </c>
      <c r="F354" s="15">
        <v>60000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6">
        <f t="shared" si="59"/>
        <v>60000</v>
      </c>
      <c r="M354" s="16">
        <f t="shared" si="60"/>
        <v>60000</v>
      </c>
      <c r="N354" s="16">
        <f t="shared" si="61"/>
        <v>0</v>
      </c>
      <c r="O354" s="16">
        <f t="shared" si="62"/>
        <v>60000</v>
      </c>
      <c r="P354" s="16">
        <f t="shared" si="63"/>
        <v>60000</v>
      </c>
      <c r="Q354" s="37">
        <f t="shared" si="64"/>
        <v>0</v>
      </c>
    </row>
    <row r="355" spans="1:17" s="11" customFormat="1" ht="15.6">
      <c r="A355" s="12">
        <v>0</v>
      </c>
      <c r="B355" s="13" t="s">
        <v>35</v>
      </c>
      <c r="C355" s="14" t="s">
        <v>36</v>
      </c>
      <c r="D355" s="15">
        <v>100000</v>
      </c>
      <c r="E355" s="15">
        <v>40000</v>
      </c>
      <c r="F355" s="15">
        <v>40000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6">
        <f t="shared" si="59"/>
        <v>40000</v>
      </c>
      <c r="M355" s="16">
        <f t="shared" si="60"/>
        <v>40000</v>
      </c>
      <c r="N355" s="16">
        <f t="shared" si="61"/>
        <v>0</v>
      </c>
      <c r="O355" s="16">
        <f t="shared" si="62"/>
        <v>40000</v>
      </c>
      <c r="P355" s="16">
        <f t="shared" si="63"/>
        <v>40000</v>
      </c>
      <c r="Q355" s="37">
        <f t="shared" si="64"/>
        <v>0</v>
      </c>
    </row>
    <row r="356" spans="1:17" s="11" customFormat="1" ht="15.6">
      <c r="A356" s="12">
        <v>3</v>
      </c>
      <c r="B356" s="13" t="s">
        <v>96</v>
      </c>
      <c r="C356" s="14" t="s">
        <v>97</v>
      </c>
      <c r="D356" s="15">
        <v>0</v>
      </c>
      <c r="E356" s="15">
        <v>310000</v>
      </c>
      <c r="F356" s="15">
        <v>310000</v>
      </c>
      <c r="G356" s="15">
        <v>309960</v>
      </c>
      <c r="H356" s="15">
        <v>0</v>
      </c>
      <c r="I356" s="15">
        <v>309960</v>
      </c>
      <c r="J356" s="15">
        <v>0</v>
      </c>
      <c r="K356" s="15">
        <v>0</v>
      </c>
      <c r="L356" s="16">
        <f t="shared" si="59"/>
        <v>40</v>
      </c>
      <c r="M356" s="16">
        <f t="shared" si="60"/>
        <v>40</v>
      </c>
      <c r="N356" s="16">
        <f t="shared" si="61"/>
        <v>99.987096774193546</v>
      </c>
      <c r="O356" s="16">
        <f t="shared" si="62"/>
        <v>40</v>
      </c>
      <c r="P356" s="16">
        <f t="shared" si="63"/>
        <v>40</v>
      </c>
      <c r="Q356" s="37">
        <f t="shared" si="64"/>
        <v>99.987096774193546</v>
      </c>
    </row>
    <row r="357" spans="1:17" s="11" customFormat="1" ht="15.6">
      <c r="A357" s="12">
        <v>0</v>
      </c>
      <c r="B357" s="13" t="s">
        <v>98</v>
      </c>
      <c r="C357" s="14" t="s">
        <v>99</v>
      </c>
      <c r="D357" s="15">
        <v>0</v>
      </c>
      <c r="E357" s="15">
        <v>310000</v>
      </c>
      <c r="F357" s="15">
        <v>310000</v>
      </c>
      <c r="G357" s="15">
        <v>309960</v>
      </c>
      <c r="H357" s="15">
        <v>0</v>
      </c>
      <c r="I357" s="15">
        <v>309960</v>
      </c>
      <c r="J357" s="15">
        <v>0</v>
      </c>
      <c r="K357" s="15">
        <v>0</v>
      </c>
      <c r="L357" s="16">
        <f t="shared" si="59"/>
        <v>40</v>
      </c>
      <c r="M357" s="16">
        <f t="shared" si="60"/>
        <v>40</v>
      </c>
      <c r="N357" s="16">
        <f t="shared" si="61"/>
        <v>99.987096774193546</v>
      </c>
      <c r="O357" s="16">
        <f t="shared" si="62"/>
        <v>40</v>
      </c>
      <c r="P357" s="16">
        <f t="shared" si="63"/>
        <v>40</v>
      </c>
      <c r="Q357" s="37">
        <f t="shared" si="64"/>
        <v>99.987096774193546</v>
      </c>
    </row>
    <row r="358" spans="1:17" s="11" customFormat="1" ht="22.2" customHeight="1">
      <c r="A358" s="12">
        <v>1</v>
      </c>
      <c r="B358" s="13" t="s">
        <v>234</v>
      </c>
      <c r="C358" s="14" t="s">
        <v>235</v>
      </c>
      <c r="D358" s="15">
        <v>6203000</v>
      </c>
      <c r="E358" s="15">
        <f t="shared" ref="E358:F358" si="65">E360+E381</f>
        <v>7841530.2999999998</v>
      </c>
      <c r="F358" s="15">
        <f t="shared" si="65"/>
        <v>5958750.2999999998</v>
      </c>
      <c r="G358" s="15">
        <v>5216292</v>
      </c>
      <c r="H358" s="15">
        <v>0</v>
      </c>
      <c r="I358" s="15">
        <v>5406265.9100000001</v>
      </c>
      <c r="J358" s="15">
        <v>5056.3900000000003</v>
      </c>
      <c r="K358" s="15">
        <v>0</v>
      </c>
      <c r="L358" s="16">
        <f t="shared" si="59"/>
        <v>742458.29999999981</v>
      </c>
      <c r="M358" s="16">
        <f t="shared" si="60"/>
        <v>2625238.2999999998</v>
      </c>
      <c r="N358" s="16">
        <f t="shared" si="61"/>
        <v>87.540033352295367</v>
      </c>
      <c r="O358" s="16">
        <f t="shared" si="62"/>
        <v>2435264.3899999997</v>
      </c>
      <c r="P358" s="16">
        <f t="shared" si="63"/>
        <v>552484.38999999966</v>
      </c>
      <c r="Q358" s="37">
        <f t="shared" si="64"/>
        <v>90.728183558891544</v>
      </c>
    </row>
    <row r="359" spans="1:17" s="11" customFormat="1" ht="46.8" hidden="1">
      <c r="A359" s="12">
        <v>2</v>
      </c>
      <c r="B359" s="13" t="s">
        <v>236</v>
      </c>
      <c r="C359" s="14" t="s">
        <v>237</v>
      </c>
      <c r="D359" s="15">
        <v>5853000</v>
      </c>
      <c r="E359" s="15">
        <f t="shared" ref="E359:F359" si="66">E360</f>
        <v>7390230.2999999998</v>
      </c>
      <c r="F359" s="15">
        <f t="shared" si="66"/>
        <v>5602450.2999999998</v>
      </c>
      <c r="G359" s="15">
        <v>4902462.28</v>
      </c>
      <c r="H359" s="15">
        <v>0</v>
      </c>
      <c r="I359" s="15">
        <v>5092436.1900000004</v>
      </c>
      <c r="J359" s="15">
        <v>5056.3900000000003</v>
      </c>
      <c r="K359" s="15">
        <v>0</v>
      </c>
      <c r="L359" s="16">
        <f t="shared" si="59"/>
        <v>699988.01999999955</v>
      </c>
      <c r="M359" s="16">
        <f t="shared" si="60"/>
        <v>2487768.0199999996</v>
      </c>
      <c r="N359" s="16">
        <f t="shared" si="61"/>
        <v>87.505680862532614</v>
      </c>
      <c r="O359" s="16">
        <f t="shared" si="62"/>
        <v>2297794.1099999994</v>
      </c>
      <c r="P359" s="16">
        <f t="shared" si="63"/>
        <v>510014.1099999994</v>
      </c>
      <c r="Q359" s="37">
        <f t="shared" si="64"/>
        <v>90.896588408825338</v>
      </c>
    </row>
    <row r="360" spans="1:17" s="11" customFormat="1" ht="52.8" customHeight="1">
      <c r="A360" s="12">
        <v>1</v>
      </c>
      <c r="B360" s="13" t="s">
        <v>238</v>
      </c>
      <c r="C360" s="14" t="s">
        <v>237</v>
      </c>
      <c r="D360" s="15">
        <v>5853000</v>
      </c>
      <c r="E360" s="15">
        <f t="shared" ref="E360:F360" si="67">E361+E374</f>
        <v>7390230.2999999998</v>
      </c>
      <c r="F360" s="15">
        <f t="shared" si="67"/>
        <v>5602450.2999999998</v>
      </c>
      <c r="G360" s="15">
        <v>4902462.28</v>
      </c>
      <c r="H360" s="15">
        <v>0</v>
      </c>
      <c r="I360" s="15">
        <v>5092436.1900000004</v>
      </c>
      <c r="J360" s="15">
        <v>5056.3900000000003</v>
      </c>
      <c r="K360" s="15">
        <v>0</v>
      </c>
      <c r="L360" s="16">
        <f t="shared" si="59"/>
        <v>699988.01999999955</v>
      </c>
      <c r="M360" s="16">
        <f t="shared" si="60"/>
        <v>2487768.0199999996</v>
      </c>
      <c r="N360" s="16">
        <f t="shared" si="61"/>
        <v>87.505680862532614</v>
      </c>
      <c r="O360" s="16">
        <f t="shared" si="62"/>
        <v>2297794.1099999994</v>
      </c>
      <c r="P360" s="16">
        <f t="shared" si="63"/>
        <v>510014.1099999994</v>
      </c>
      <c r="Q360" s="37">
        <f t="shared" si="64"/>
        <v>90.896588408825338</v>
      </c>
    </row>
    <row r="361" spans="1:17" s="11" customFormat="1" ht="15.6">
      <c r="A361" s="12">
        <v>1</v>
      </c>
      <c r="B361" s="13" t="s">
        <v>21</v>
      </c>
      <c r="C361" s="14" t="s">
        <v>22</v>
      </c>
      <c r="D361" s="15">
        <v>5853000</v>
      </c>
      <c r="E361" s="15">
        <f t="shared" ref="E361:F361" si="68">E362+E366</f>
        <v>7187075.8899999997</v>
      </c>
      <c r="F361" s="15">
        <f t="shared" si="68"/>
        <v>5399295.8899999997</v>
      </c>
      <c r="G361" s="15">
        <v>4902462.28</v>
      </c>
      <c r="H361" s="15">
        <v>0</v>
      </c>
      <c r="I361" s="15">
        <v>5059281.78</v>
      </c>
      <c r="J361" s="15">
        <v>5056.3900000000003</v>
      </c>
      <c r="K361" s="15">
        <v>0</v>
      </c>
      <c r="L361" s="16">
        <f t="shared" si="59"/>
        <v>496833.6099999994</v>
      </c>
      <c r="M361" s="16">
        <f t="shared" si="60"/>
        <v>2284613.6099999994</v>
      </c>
      <c r="N361" s="16">
        <f t="shared" si="61"/>
        <v>90.798177760174596</v>
      </c>
      <c r="O361" s="16">
        <f t="shared" si="62"/>
        <v>2127794.1099999994</v>
      </c>
      <c r="P361" s="16">
        <f t="shared" si="63"/>
        <v>340014.1099999994</v>
      </c>
      <c r="Q361" s="37">
        <f t="shared" si="64"/>
        <v>93.702621287532367</v>
      </c>
    </row>
    <row r="362" spans="1:17" s="11" customFormat="1" ht="15.6">
      <c r="A362" s="12">
        <v>2</v>
      </c>
      <c r="B362" s="13" t="s">
        <v>23</v>
      </c>
      <c r="C362" s="14" t="s">
        <v>24</v>
      </c>
      <c r="D362" s="15">
        <v>4654200</v>
      </c>
      <c r="E362" s="15">
        <f t="shared" ref="E362:F362" si="69">E364+E365</f>
        <v>5336396.59</v>
      </c>
      <c r="F362" s="15">
        <f t="shared" si="69"/>
        <v>4062996.59</v>
      </c>
      <c r="G362" s="15">
        <v>3860857.0300000003</v>
      </c>
      <c r="H362" s="15">
        <v>0</v>
      </c>
      <c r="I362" s="15">
        <v>3943053.62</v>
      </c>
      <c r="J362" s="15">
        <v>0</v>
      </c>
      <c r="K362" s="15">
        <v>0</v>
      </c>
      <c r="L362" s="16">
        <f t="shared" si="59"/>
        <v>202139.55999999959</v>
      </c>
      <c r="M362" s="16">
        <f t="shared" si="60"/>
        <v>1475539.5599999996</v>
      </c>
      <c r="N362" s="16">
        <f t="shared" si="61"/>
        <v>95.024865132855069</v>
      </c>
      <c r="O362" s="16">
        <f t="shared" si="62"/>
        <v>1393342.9699999997</v>
      </c>
      <c r="P362" s="16">
        <f t="shared" si="63"/>
        <v>119942.96999999974</v>
      </c>
      <c r="Q362" s="37">
        <f t="shared" si="64"/>
        <v>97.047918516712329</v>
      </c>
    </row>
    <row r="363" spans="1:17" s="11" customFormat="1" ht="15.6">
      <c r="A363" s="12">
        <v>2</v>
      </c>
      <c r="B363" s="13" t="s">
        <v>25</v>
      </c>
      <c r="C363" s="14" t="s">
        <v>26</v>
      </c>
      <c r="D363" s="15">
        <v>3815000</v>
      </c>
      <c r="E363" s="15">
        <f t="shared" ref="E363:F363" si="70">E364</f>
        <v>4374174.25</v>
      </c>
      <c r="F363" s="15">
        <f t="shared" si="70"/>
        <v>3310374.25</v>
      </c>
      <c r="G363" s="15">
        <v>3131754.52</v>
      </c>
      <c r="H363" s="15">
        <v>0</v>
      </c>
      <c r="I363" s="15">
        <v>3199128.77</v>
      </c>
      <c r="J363" s="15">
        <v>0</v>
      </c>
      <c r="K363" s="15">
        <v>0</v>
      </c>
      <c r="L363" s="16">
        <f t="shared" si="59"/>
        <v>178619.72999999998</v>
      </c>
      <c r="M363" s="16">
        <f t="shared" si="60"/>
        <v>1242419.73</v>
      </c>
      <c r="N363" s="16">
        <f t="shared" si="61"/>
        <v>94.604243613845171</v>
      </c>
      <c r="O363" s="16">
        <f t="shared" si="62"/>
        <v>1175045.48</v>
      </c>
      <c r="P363" s="16">
        <f t="shared" si="63"/>
        <v>111245.47999999998</v>
      </c>
      <c r="Q363" s="37">
        <f t="shared" si="64"/>
        <v>96.639489326622211</v>
      </c>
    </row>
    <row r="364" spans="1:17" s="11" customFormat="1" ht="15.6">
      <c r="A364" s="12">
        <v>0</v>
      </c>
      <c r="B364" s="13" t="s">
        <v>27</v>
      </c>
      <c r="C364" s="14" t="s">
        <v>28</v>
      </c>
      <c r="D364" s="15">
        <v>3815000</v>
      </c>
      <c r="E364" s="15">
        <f>4306800+67374.25</f>
        <v>4374174.25</v>
      </c>
      <c r="F364" s="15">
        <f>3243000+67374.25</f>
        <v>3310374.25</v>
      </c>
      <c r="G364" s="15">
        <v>3131754.52</v>
      </c>
      <c r="H364" s="15">
        <v>0</v>
      </c>
      <c r="I364" s="15">
        <v>3199128.77</v>
      </c>
      <c r="J364" s="15">
        <v>0</v>
      </c>
      <c r="K364" s="15">
        <v>0</v>
      </c>
      <c r="L364" s="16">
        <f t="shared" si="59"/>
        <v>178619.72999999998</v>
      </c>
      <c r="M364" s="16">
        <f t="shared" si="60"/>
        <v>1242419.73</v>
      </c>
      <c r="N364" s="16">
        <f t="shared" si="61"/>
        <v>94.604243613845171</v>
      </c>
      <c r="O364" s="16">
        <f t="shared" si="62"/>
        <v>1175045.48</v>
      </c>
      <c r="P364" s="16">
        <f t="shared" si="63"/>
        <v>111245.47999999998</v>
      </c>
      <c r="Q364" s="37">
        <f t="shared" si="64"/>
        <v>96.639489326622211</v>
      </c>
    </row>
    <row r="365" spans="1:17" s="11" customFormat="1" ht="15.6">
      <c r="A365" s="12">
        <v>0</v>
      </c>
      <c r="B365" s="13" t="s">
        <v>29</v>
      </c>
      <c r="C365" s="14" t="s">
        <v>30</v>
      </c>
      <c r="D365" s="15">
        <v>839200</v>
      </c>
      <c r="E365" s="15">
        <f>947400+14822.34</f>
        <v>962222.34</v>
      </c>
      <c r="F365" s="15">
        <f>737800+14822.34</f>
        <v>752622.34</v>
      </c>
      <c r="G365" s="15">
        <v>729102.51</v>
      </c>
      <c r="H365" s="15">
        <v>0</v>
      </c>
      <c r="I365" s="15">
        <v>743924.85</v>
      </c>
      <c r="J365" s="15">
        <v>0</v>
      </c>
      <c r="K365" s="15">
        <v>0</v>
      </c>
      <c r="L365" s="16">
        <f t="shared" si="59"/>
        <v>23519.829999999958</v>
      </c>
      <c r="M365" s="16">
        <f t="shared" si="60"/>
        <v>233119.82999999996</v>
      </c>
      <c r="N365" s="16">
        <f t="shared" si="61"/>
        <v>96.874949260740792</v>
      </c>
      <c r="O365" s="16">
        <f t="shared" si="62"/>
        <v>218297.49</v>
      </c>
      <c r="P365" s="16">
        <f t="shared" si="63"/>
        <v>8697.4899999999907</v>
      </c>
      <c r="Q365" s="37">
        <f t="shared" si="64"/>
        <v>98.844375254659596</v>
      </c>
    </row>
    <row r="366" spans="1:17" s="11" customFormat="1" ht="15.6">
      <c r="A366" s="12">
        <v>3</v>
      </c>
      <c r="B366" s="13" t="s">
        <v>31</v>
      </c>
      <c r="C366" s="14" t="s">
        <v>32</v>
      </c>
      <c r="D366" s="15">
        <v>1198800</v>
      </c>
      <c r="E366" s="15">
        <f t="shared" ref="E366:F366" si="71">E367+E368+E369</f>
        <v>1850679.3</v>
      </c>
      <c r="F366" s="15">
        <f t="shared" si="71"/>
        <v>1336299.3</v>
      </c>
      <c r="G366" s="15">
        <v>1041605.2499999999</v>
      </c>
      <c r="H366" s="15">
        <v>0</v>
      </c>
      <c r="I366" s="15">
        <v>1116228.1600000001</v>
      </c>
      <c r="J366" s="15">
        <v>5056.3900000000003</v>
      </c>
      <c r="K366" s="15">
        <v>0</v>
      </c>
      <c r="L366" s="16">
        <f t="shared" si="59"/>
        <v>294694.05000000016</v>
      </c>
      <c r="M366" s="16">
        <f t="shared" si="60"/>
        <v>809074.05000000016</v>
      </c>
      <c r="N366" s="16">
        <f t="shared" si="61"/>
        <v>77.947002591410467</v>
      </c>
      <c r="O366" s="16">
        <f t="shared" si="62"/>
        <v>734451.1399999999</v>
      </c>
      <c r="P366" s="16">
        <f t="shared" si="63"/>
        <v>220071.1399999999</v>
      </c>
      <c r="Q366" s="37">
        <f t="shared" si="64"/>
        <v>83.531298714292532</v>
      </c>
    </row>
    <row r="367" spans="1:17" s="11" customFormat="1" ht="15.6">
      <c r="A367" s="12">
        <v>0</v>
      </c>
      <c r="B367" s="13" t="s">
        <v>33</v>
      </c>
      <c r="C367" s="14" t="s">
        <v>34</v>
      </c>
      <c r="D367" s="15">
        <v>253000</v>
      </c>
      <c r="E367" s="15">
        <f>250000+3000+79679.3</f>
        <v>332679.3</v>
      </c>
      <c r="F367" s="15">
        <f>250000+3000+79679.3</f>
        <v>332679.3</v>
      </c>
      <c r="G367" s="15">
        <v>249000</v>
      </c>
      <c r="H367" s="15">
        <v>0</v>
      </c>
      <c r="I367" s="15">
        <v>328679.3</v>
      </c>
      <c r="J367" s="15">
        <v>0</v>
      </c>
      <c r="K367" s="15">
        <v>0</v>
      </c>
      <c r="L367" s="16">
        <f t="shared" si="59"/>
        <v>83679.299999999988</v>
      </c>
      <c r="M367" s="16">
        <f t="shared" si="60"/>
        <v>83679.299999999988</v>
      </c>
      <c r="N367" s="16">
        <f t="shared" si="61"/>
        <v>74.846857018155319</v>
      </c>
      <c r="O367" s="16">
        <f t="shared" si="62"/>
        <v>4000</v>
      </c>
      <c r="P367" s="16">
        <f t="shared" si="63"/>
        <v>4000</v>
      </c>
      <c r="Q367" s="37">
        <f t="shared" si="64"/>
        <v>98.797640851113968</v>
      </c>
    </row>
    <row r="368" spans="1:17" s="11" customFormat="1" ht="15.6">
      <c r="A368" s="12">
        <v>0</v>
      </c>
      <c r="B368" s="13" t="s">
        <v>35</v>
      </c>
      <c r="C368" s="14" t="s">
        <v>36</v>
      </c>
      <c r="D368" s="15">
        <v>156200</v>
      </c>
      <c r="E368" s="15">
        <v>288700</v>
      </c>
      <c r="F368" s="15">
        <v>267700</v>
      </c>
      <c r="G368" s="15">
        <v>60632.93</v>
      </c>
      <c r="H368" s="15">
        <v>0</v>
      </c>
      <c r="I368" s="15">
        <v>60632.93</v>
      </c>
      <c r="J368" s="15">
        <v>0</v>
      </c>
      <c r="K368" s="15">
        <v>0</v>
      </c>
      <c r="L368" s="16">
        <f t="shared" si="59"/>
        <v>207067.07</v>
      </c>
      <c r="M368" s="16">
        <f t="shared" si="60"/>
        <v>228067.07</v>
      </c>
      <c r="N368" s="16">
        <f t="shared" si="61"/>
        <v>22.649581621217781</v>
      </c>
      <c r="O368" s="16">
        <f t="shared" si="62"/>
        <v>228067.07</v>
      </c>
      <c r="P368" s="16">
        <f t="shared" si="63"/>
        <v>207067.07</v>
      </c>
      <c r="Q368" s="37">
        <f t="shared" si="64"/>
        <v>22.649581621217781</v>
      </c>
    </row>
    <row r="369" spans="1:17" s="11" customFormat="1" ht="15.6">
      <c r="A369" s="12">
        <v>3</v>
      </c>
      <c r="B369" s="13" t="s">
        <v>39</v>
      </c>
      <c r="C369" s="14" t="s">
        <v>40</v>
      </c>
      <c r="D369" s="15">
        <v>789600</v>
      </c>
      <c r="E369" s="15">
        <v>1229300</v>
      </c>
      <c r="F369" s="15">
        <v>735920</v>
      </c>
      <c r="G369" s="15">
        <v>731972.32</v>
      </c>
      <c r="H369" s="15">
        <v>0</v>
      </c>
      <c r="I369" s="15">
        <v>726915.92999999993</v>
      </c>
      <c r="J369" s="15">
        <v>5056.3900000000003</v>
      </c>
      <c r="K369" s="15">
        <v>0</v>
      </c>
      <c r="L369" s="16">
        <f t="shared" si="59"/>
        <v>3947.6800000000512</v>
      </c>
      <c r="M369" s="16">
        <f t="shared" si="60"/>
        <v>497327.68000000005</v>
      </c>
      <c r="N369" s="16">
        <f t="shared" si="61"/>
        <v>99.463572127405143</v>
      </c>
      <c r="O369" s="16">
        <f t="shared" si="62"/>
        <v>502384.07000000007</v>
      </c>
      <c r="P369" s="16">
        <f t="shared" si="63"/>
        <v>9004.0700000000652</v>
      </c>
      <c r="Q369" s="37">
        <f t="shared" si="64"/>
        <v>98.776487933471032</v>
      </c>
    </row>
    <row r="370" spans="1:17" s="11" customFormat="1" ht="15.6">
      <c r="A370" s="12">
        <v>0</v>
      </c>
      <c r="B370" s="13" t="s">
        <v>41</v>
      </c>
      <c r="C370" s="14" t="s">
        <v>42</v>
      </c>
      <c r="D370" s="15">
        <v>711400</v>
      </c>
      <c r="E370" s="15">
        <v>1003100</v>
      </c>
      <c r="F370" s="15">
        <v>573000</v>
      </c>
      <c r="G370" s="15">
        <v>572731.54</v>
      </c>
      <c r="H370" s="15">
        <v>0</v>
      </c>
      <c r="I370" s="15">
        <v>572731.54</v>
      </c>
      <c r="J370" s="15">
        <v>0</v>
      </c>
      <c r="K370" s="15">
        <v>0</v>
      </c>
      <c r="L370" s="16">
        <f t="shared" si="59"/>
        <v>268.45999999996275</v>
      </c>
      <c r="M370" s="16">
        <f t="shared" si="60"/>
        <v>430368.45999999996</v>
      </c>
      <c r="N370" s="16">
        <f t="shared" si="61"/>
        <v>99.953148342059336</v>
      </c>
      <c r="O370" s="16">
        <f t="shared" si="62"/>
        <v>430368.45999999996</v>
      </c>
      <c r="P370" s="16">
        <f t="shared" si="63"/>
        <v>268.45999999996275</v>
      </c>
      <c r="Q370" s="37">
        <f t="shared" si="64"/>
        <v>99.953148342059336</v>
      </c>
    </row>
    <row r="371" spans="1:17" s="11" customFormat="1" ht="15.6">
      <c r="A371" s="12">
        <v>0</v>
      </c>
      <c r="B371" s="13" t="s">
        <v>43</v>
      </c>
      <c r="C371" s="14" t="s">
        <v>44</v>
      </c>
      <c r="D371" s="15">
        <v>9400</v>
      </c>
      <c r="E371" s="15">
        <v>16880</v>
      </c>
      <c r="F371" s="15">
        <v>16880</v>
      </c>
      <c r="G371" s="15">
        <v>13252.7</v>
      </c>
      <c r="H371" s="15">
        <v>0</v>
      </c>
      <c r="I371" s="15">
        <v>13252.7</v>
      </c>
      <c r="J371" s="15">
        <v>0</v>
      </c>
      <c r="K371" s="15">
        <v>0</v>
      </c>
      <c r="L371" s="16">
        <f t="shared" si="59"/>
        <v>3627.2999999999993</v>
      </c>
      <c r="M371" s="16">
        <f t="shared" si="60"/>
        <v>3627.2999999999993</v>
      </c>
      <c r="N371" s="16">
        <f t="shared" si="61"/>
        <v>78.511255924170626</v>
      </c>
      <c r="O371" s="16">
        <f t="shared" si="62"/>
        <v>3627.2999999999993</v>
      </c>
      <c r="P371" s="16">
        <f t="shared" si="63"/>
        <v>3627.2999999999993</v>
      </c>
      <c r="Q371" s="37">
        <f t="shared" si="64"/>
        <v>78.511255924170626</v>
      </c>
    </row>
    <row r="372" spans="1:17" s="11" customFormat="1" ht="15.6">
      <c r="A372" s="12">
        <v>0</v>
      </c>
      <c r="B372" s="13" t="s">
        <v>45</v>
      </c>
      <c r="C372" s="14" t="s">
        <v>46</v>
      </c>
      <c r="D372" s="15">
        <v>60000</v>
      </c>
      <c r="E372" s="15">
        <v>145350</v>
      </c>
      <c r="F372" s="15">
        <v>85350</v>
      </c>
      <c r="G372" s="15">
        <v>85350</v>
      </c>
      <c r="H372" s="15">
        <v>0</v>
      </c>
      <c r="I372" s="15">
        <v>80293.61</v>
      </c>
      <c r="J372" s="15">
        <v>5056.3900000000003</v>
      </c>
      <c r="K372" s="15">
        <v>0</v>
      </c>
      <c r="L372" s="16">
        <f t="shared" si="59"/>
        <v>0</v>
      </c>
      <c r="M372" s="16">
        <f t="shared" si="60"/>
        <v>60000</v>
      </c>
      <c r="N372" s="16">
        <f t="shared" si="61"/>
        <v>100</v>
      </c>
      <c r="O372" s="16">
        <f t="shared" si="62"/>
        <v>65056.39</v>
      </c>
      <c r="P372" s="16">
        <f t="shared" si="63"/>
        <v>5056.3899999999994</v>
      </c>
      <c r="Q372" s="37">
        <f t="shared" si="64"/>
        <v>94.075700058582314</v>
      </c>
    </row>
    <row r="373" spans="1:17" s="11" customFormat="1" ht="31.2">
      <c r="A373" s="12">
        <v>0</v>
      </c>
      <c r="B373" s="13" t="s">
        <v>49</v>
      </c>
      <c r="C373" s="14" t="s">
        <v>50</v>
      </c>
      <c r="D373" s="15">
        <v>8800</v>
      </c>
      <c r="E373" s="15">
        <v>63970</v>
      </c>
      <c r="F373" s="15">
        <v>60690</v>
      </c>
      <c r="G373" s="15">
        <v>60638.080000000002</v>
      </c>
      <c r="H373" s="15">
        <v>0</v>
      </c>
      <c r="I373" s="15">
        <v>60638.080000000002</v>
      </c>
      <c r="J373" s="15">
        <v>0</v>
      </c>
      <c r="K373" s="15">
        <v>0</v>
      </c>
      <c r="L373" s="16">
        <f t="shared" si="59"/>
        <v>51.919999999998254</v>
      </c>
      <c r="M373" s="16">
        <f t="shared" si="60"/>
        <v>3331.9199999999983</v>
      </c>
      <c r="N373" s="16">
        <f t="shared" si="61"/>
        <v>99.914450486076788</v>
      </c>
      <c r="O373" s="16">
        <f t="shared" si="62"/>
        <v>3331.9199999999983</v>
      </c>
      <c r="P373" s="16">
        <f t="shared" si="63"/>
        <v>51.919999999998254</v>
      </c>
      <c r="Q373" s="37">
        <f t="shared" si="64"/>
        <v>99.914450486076788</v>
      </c>
    </row>
    <row r="374" spans="1:17" s="11" customFormat="1" ht="15.6">
      <c r="A374" s="12">
        <v>1</v>
      </c>
      <c r="B374" s="13" t="s">
        <v>57</v>
      </c>
      <c r="C374" s="14" t="s">
        <v>58</v>
      </c>
      <c r="D374" s="15">
        <v>0</v>
      </c>
      <c r="E374" s="15">
        <f t="shared" ref="E374:F374" si="72">E375+E377</f>
        <v>203154.41</v>
      </c>
      <c r="F374" s="15">
        <f t="shared" si="72"/>
        <v>203154.41</v>
      </c>
      <c r="G374" s="15">
        <v>0</v>
      </c>
      <c r="H374" s="15">
        <v>0</v>
      </c>
      <c r="I374" s="15">
        <v>33154.410000000003</v>
      </c>
      <c r="J374" s="15">
        <v>0</v>
      </c>
      <c r="K374" s="15">
        <v>0</v>
      </c>
      <c r="L374" s="16">
        <f t="shared" si="59"/>
        <v>203154.41</v>
      </c>
      <c r="M374" s="16">
        <f t="shared" si="60"/>
        <v>203154.41</v>
      </c>
      <c r="N374" s="16">
        <f t="shared" si="61"/>
        <v>0</v>
      </c>
      <c r="O374" s="16">
        <f t="shared" si="62"/>
        <v>170000</v>
      </c>
      <c r="P374" s="16">
        <f t="shared" si="63"/>
        <v>170000</v>
      </c>
      <c r="Q374" s="37">
        <f t="shared" si="64"/>
        <v>16.319808169559305</v>
      </c>
    </row>
    <row r="375" spans="1:17" s="11" customFormat="1" ht="15.6">
      <c r="A375" s="12">
        <v>2</v>
      </c>
      <c r="B375" s="13" t="s">
        <v>59</v>
      </c>
      <c r="C375" s="14" t="s">
        <v>60</v>
      </c>
      <c r="D375" s="15">
        <v>0</v>
      </c>
      <c r="E375" s="15">
        <f t="shared" ref="E375:F375" si="73">E376</f>
        <v>33154.410000000003</v>
      </c>
      <c r="F375" s="15">
        <f t="shared" si="73"/>
        <v>33154.410000000003</v>
      </c>
      <c r="G375" s="15">
        <v>0</v>
      </c>
      <c r="H375" s="15">
        <v>0</v>
      </c>
      <c r="I375" s="15">
        <v>33154.410000000003</v>
      </c>
      <c r="J375" s="15">
        <v>0</v>
      </c>
      <c r="K375" s="15">
        <v>0</v>
      </c>
      <c r="L375" s="16">
        <f t="shared" si="59"/>
        <v>33154.410000000003</v>
      </c>
      <c r="M375" s="16">
        <f t="shared" si="60"/>
        <v>33154.410000000003</v>
      </c>
      <c r="N375" s="16">
        <f t="shared" si="61"/>
        <v>0</v>
      </c>
      <c r="O375" s="16">
        <f t="shared" si="62"/>
        <v>0</v>
      </c>
      <c r="P375" s="16">
        <f t="shared" si="63"/>
        <v>0</v>
      </c>
      <c r="Q375" s="37">
        <f t="shared" si="64"/>
        <v>100</v>
      </c>
    </row>
    <row r="376" spans="1:17" s="11" customFormat="1" ht="31.2">
      <c r="A376" s="12">
        <v>0</v>
      </c>
      <c r="B376" s="13" t="s">
        <v>61</v>
      </c>
      <c r="C376" s="14" t="s">
        <v>62</v>
      </c>
      <c r="D376" s="15">
        <v>0</v>
      </c>
      <c r="E376" s="15">
        <v>33154.410000000003</v>
      </c>
      <c r="F376" s="15">
        <v>33154.410000000003</v>
      </c>
      <c r="G376" s="15">
        <v>0</v>
      </c>
      <c r="H376" s="15">
        <v>0</v>
      </c>
      <c r="I376" s="15">
        <v>33154.410000000003</v>
      </c>
      <c r="J376" s="15">
        <v>0</v>
      </c>
      <c r="K376" s="15">
        <v>0</v>
      </c>
      <c r="L376" s="16">
        <f t="shared" si="59"/>
        <v>33154.410000000003</v>
      </c>
      <c r="M376" s="16">
        <f t="shared" si="60"/>
        <v>33154.410000000003</v>
      </c>
      <c r="N376" s="16">
        <f t="shared" si="61"/>
        <v>0</v>
      </c>
      <c r="O376" s="16">
        <f t="shared" si="62"/>
        <v>0</v>
      </c>
      <c r="P376" s="16">
        <f t="shared" si="63"/>
        <v>0</v>
      </c>
      <c r="Q376" s="37">
        <f t="shared" si="64"/>
        <v>100</v>
      </c>
    </row>
    <row r="377" spans="1:17" s="11" customFormat="1" ht="15.6">
      <c r="A377" s="12">
        <v>2</v>
      </c>
      <c r="B377" s="13" t="s">
        <v>63</v>
      </c>
      <c r="C377" s="14" t="s">
        <v>64</v>
      </c>
      <c r="D377" s="15">
        <v>0</v>
      </c>
      <c r="E377" s="15">
        <f t="shared" ref="E377:F377" si="74">E378</f>
        <v>170000</v>
      </c>
      <c r="F377" s="15">
        <f t="shared" si="74"/>
        <v>170000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6">
        <f t="shared" si="59"/>
        <v>170000</v>
      </c>
      <c r="M377" s="16">
        <f t="shared" si="60"/>
        <v>170000</v>
      </c>
      <c r="N377" s="16">
        <f t="shared" si="61"/>
        <v>0</v>
      </c>
      <c r="O377" s="16">
        <f t="shared" si="62"/>
        <v>170000</v>
      </c>
      <c r="P377" s="16">
        <f t="shared" si="63"/>
        <v>170000</v>
      </c>
      <c r="Q377" s="37">
        <f t="shared" si="64"/>
        <v>0</v>
      </c>
    </row>
    <row r="378" spans="1:17" s="11" customFormat="1" ht="15.6">
      <c r="A378" s="12">
        <v>0</v>
      </c>
      <c r="B378" s="13" t="s">
        <v>65</v>
      </c>
      <c r="C378" s="14" t="s">
        <v>66</v>
      </c>
      <c r="D378" s="15">
        <v>0</v>
      </c>
      <c r="E378" s="15">
        <v>170000</v>
      </c>
      <c r="F378" s="15">
        <v>170000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6">
        <f t="shared" si="59"/>
        <v>170000</v>
      </c>
      <c r="M378" s="16">
        <f t="shared" si="60"/>
        <v>170000</v>
      </c>
      <c r="N378" s="16">
        <f t="shared" si="61"/>
        <v>0</v>
      </c>
      <c r="O378" s="16">
        <f t="shared" si="62"/>
        <v>170000</v>
      </c>
      <c r="P378" s="16">
        <f t="shared" si="63"/>
        <v>170000</v>
      </c>
      <c r="Q378" s="37">
        <f t="shared" si="64"/>
        <v>0</v>
      </c>
    </row>
    <row r="379" spans="1:17" s="11" customFormat="1" ht="31.2" hidden="1">
      <c r="A379" s="12">
        <v>2</v>
      </c>
      <c r="B379" s="13" t="s">
        <v>239</v>
      </c>
      <c r="C379" s="14" t="s">
        <v>240</v>
      </c>
      <c r="D379" s="15">
        <v>350000</v>
      </c>
      <c r="E379" s="15">
        <v>451300</v>
      </c>
      <c r="F379" s="15">
        <v>356300</v>
      </c>
      <c r="G379" s="15">
        <v>313829.71999999997</v>
      </c>
      <c r="H379" s="15">
        <v>0</v>
      </c>
      <c r="I379" s="15">
        <v>313829.71999999997</v>
      </c>
      <c r="J379" s="15">
        <v>0</v>
      </c>
      <c r="K379" s="15">
        <v>0</v>
      </c>
      <c r="L379" s="16">
        <f t="shared" si="59"/>
        <v>42470.280000000028</v>
      </c>
      <c r="M379" s="16">
        <f t="shared" si="60"/>
        <v>137470.28000000003</v>
      </c>
      <c r="N379" s="16">
        <f t="shared" si="61"/>
        <v>88.08019085040695</v>
      </c>
      <c r="O379" s="16">
        <f t="shared" si="62"/>
        <v>137470.28000000003</v>
      </c>
      <c r="P379" s="16">
        <f t="shared" si="63"/>
        <v>42470.280000000028</v>
      </c>
      <c r="Q379" s="37">
        <f t="shared" si="64"/>
        <v>88.08019085040695</v>
      </c>
    </row>
    <row r="380" spans="1:17" s="11" customFormat="1" ht="15.6" hidden="1">
      <c r="A380" s="12">
        <v>3</v>
      </c>
      <c r="B380" s="13" t="s">
        <v>241</v>
      </c>
      <c r="C380" s="14" t="s">
        <v>242</v>
      </c>
      <c r="D380" s="15">
        <v>350000</v>
      </c>
      <c r="E380" s="15">
        <v>451300</v>
      </c>
      <c r="F380" s="15">
        <v>356300</v>
      </c>
      <c r="G380" s="15">
        <v>313829.71999999997</v>
      </c>
      <c r="H380" s="15">
        <v>0</v>
      </c>
      <c r="I380" s="15">
        <v>313829.71999999997</v>
      </c>
      <c r="J380" s="15">
        <v>0</v>
      </c>
      <c r="K380" s="15">
        <v>0</v>
      </c>
      <c r="L380" s="16">
        <f t="shared" si="59"/>
        <v>42470.280000000028</v>
      </c>
      <c r="M380" s="16">
        <f t="shared" si="60"/>
        <v>137470.28000000003</v>
      </c>
      <c r="N380" s="16">
        <f t="shared" si="61"/>
        <v>88.08019085040695</v>
      </c>
      <c r="O380" s="16">
        <f t="shared" si="62"/>
        <v>137470.28000000003</v>
      </c>
      <c r="P380" s="16">
        <f t="shared" si="63"/>
        <v>42470.280000000028</v>
      </c>
      <c r="Q380" s="37">
        <f t="shared" si="64"/>
        <v>88.08019085040695</v>
      </c>
    </row>
    <row r="381" spans="1:17" s="11" customFormat="1" ht="22.2" customHeight="1">
      <c r="A381" s="12">
        <v>1</v>
      </c>
      <c r="B381" s="13" t="s">
        <v>243</v>
      </c>
      <c r="C381" s="14" t="s">
        <v>242</v>
      </c>
      <c r="D381" s="15">
        <v>350000</v>
      </c>
      <c r="E381" s="15">
        <v>451300</v>
      </c>
      <c r="F381" s="15">
        <v>356300</v>
      </c>
      <c r="G381" s="15">
        <v>313829.71999999997</v>
      </c>
      <c r="H381" s="15">
        <v>0</v>
      </c>
      <c r="I381" s="15">
        <v>313829.71999999997</v>
      </c>
      <c r="J381" s="15">
        <v>0</v>
      </c>
      <c r="K381" s="15">
        <v>0</v>
      </c>
      <c r="L381" s="16">
        <f t="shared" si="59"/>
        <v>42470.280000000028</v>
      </c>
      <c r="M381" s="16">
        <f t="shared" si="60"/>
        <v>137470.28000000003</v>
      </c>
      <c r="N381" s="16">
        <f t="shared" si="61"/>
        <v>88.08019085040695</v>
      </c>
      <c r="O381" s="16">
        <f t="shared" si="62"/>
        <v>137470.28000000003</v>
      </c>
      <c r="P381" s="16">
        <f t="shared" si="63"/>
        <v>42470.280000000028</v>
      </c>
      <c r="Q381" s="37">
        <f t="shared" si="64"/>
        <v>88.08019085040695</v>
      </c>
    </row>
    <row r="382" spans="1:17" s="11" customFormat="1" ht="15.6">
      <c r="A382" s="12">
        <v>1</v>
      </c>
      <c r="B382" s="13" t="s">
        <v>21</v>
      </c>
      <c r="C382" s="14" t="s">
        <v>22</v>
      </c>
      <c r="D382" s="15">
        <v>350000</v>
      </c>
      <c r="E382" s="15">
        <v>451300</v>
      </c>
      <c r="F382" s="15">
        <v>356300</v>
      </c>
      <c r="G382" s="15">
        <v>313829.71999999997</v>
      </c>
      <c r="H382" s="15">
        <v>0</v>
      </c>
      <c r="I382" s="15">
        <v>313829.71999999997</v>
      </c>
      <c r="J382" s="15">
        <v>0</v>
      </c>
      <c r="K382" s="15">
        <v>0</v>
      </c>
      <c r="L382" s="16">
        <f t="shared" si="59"/>
        <v>42470.280000000028</v>
      </c>
      <c r="M382" s="16">
        <f t="shared" si="60"/>
        <v>137470.28000000003</v>
      </c>
      <c r="N382" s="16">
        <f t="shared" si="61"/>
        <v>88.08019085040695</v>
      </c>
      <c r="O382" s="16">
        <f t="shared" si="62"/>
        <v>137470.28000000003</v>
      </c>
      <c r="P382" s="16">
        <f t="shared" si="63"/>
        <v>42470.280000000028</v>
      </c>
      <c r="Q382" s="37">
        <f t="shared" si="64"/>
        <v>88.08019085040695</v>
      </c>
    </row>
    <row r="383" spans="1:17" s="11" customFormat="1" ht="15.6">
      <c r="A383" s="12">
        <v>3</v>
      </c>
      <c r="B383" s="13" t="s">
        <v>31</v>
      </c>
      <c r="C383" s="14" t="s">
        <v>32</v>
      </c>
      <c r="D383" s="15">
        <v>350000</v>
      </c>
      <c r="E383" s="15">
        <v>451300</v>
      </c>
      <c r="F383" s="15">
        <v>356300</v>
      </c>
      <c r="G383" s="15">
        <v>313829.71999999997</v>
      </c>
      <c r="H383" s="15">
        <v>0</v>
      </c>
      <c r="I383" s="15">
        <v>313829.71999999997</v>
      </c>
      <c r="J383" s="15">
        <v>0</v>
      </c>
      <c r="K383" s="15">
        <v>0</v>
      </c>
      <c r="L383" s="16">
        <f t="shared" si="59"/>
        <v>42470.280000000028</v>
      </c>
      <c r="M383" s="16">
        <f t="shared" si="60"/>
        <v>137470.28000000003</v>
      </c>
      <c r="N383" s="16">
        <f t="shared" si="61"/>
        <v>88.08019085040695</v>
      </c>
      <c r="O383" s="16">
        <f t="shared" si="62"/>
        <v>137470.28000000003</v>
      </c>
      <c r="P383" s="16">
        <f t="shared" si="63"/>
        <v>42470.280000000028</v>
      </c>
      <c r="Q383" s="37">
        <f t="shared" si="64"/>
        <v>88.08019085040695</v>
      </c>
    </row>
    <row r="384" spans="1:17" s="11" customFormat="1" ht="15.6">
      <c r="A384" s="12">
        <v>0</v>
      </c>
      <c r="B384" s="13" t="s">
        <v>33</v>
      </c>
      <c r="C384" s="14" t="s">
        <v>34</v>
      </c>
      <c r="D384" s="15">
        <v>320000</v>
      </c>
      <c r="E384" s="15">
        <v>405000</v>
      </c>
      <c r="F384" s="15">
        <v>310000</v>
      </c>
      <c r="G384" s="15">
        <v>282596</v>
      </c>
      <c r="H384" s="15">
        <v>0</v>
      </c>
      <c r="I384" s="15">
        <v>282596</v>
      </c>
      <c r="J384" s="15">
        <v>0</v>
      </c>
      <c r="K384" s="15">
        <v>0</v>
      </c>
      <c r="L384" s="16">
        <f t="shared" si="59"/>
        <v>27404</v>
      </c>
      <c r="M384" s="16">
        <f t="shared" si="60"/>
        <v>122404</v>
      </c>
      <c r="N384" s="16">
        <f t="shared" si="61"/>
        <v>91.16</v>
      </c>
      <c r="O384" s="16">
        <f t="shared" si="62"/>
        <v>122404</v>
      </c>
      <c r="P384" s="16">
        <f t="shared" si="63"/>
        <v>27404</v>
      </c>
      <c r="Q384" s="37">
        <f t="shared" si="64"/>
        <v>91.16</v>
      </c>
    </row>
    <row r="385" spans="1:17" s="11" customFormat="1" ht="15.6">
      <c r="A385" s="12">
        <v>0</v>
      </c>
      <c r="B385" s="13" t="s">
        <v>35</v>
      </c>
      <c r="C385" s="14" t="s">
        <v>36</v>
      </c>
      <c r="D385" s="15">
        <v>30000</v>
      </c>
      <c r="E385" s="15">
        <v>46300</v>
      </c>
      <c r="F385" s="15">
        <v>46300</v>
      </c>
      <c r="G385" s="15">
        <v>31233.72</v>
      </c>
      <c r="H385" s="15">
        <v>0</v>
      </c>
      <c r="I385" s="15">
        <v>31233.72</v>
      </c>
      <c r="J385" s="15">
        <v>0</v>
      </c>
      <c r="K385" s="15">
        <v>0</v>
      </c>
      <c r="L385" s="16">
        <f t="shared" si="59"/>
        <v>15066.279999999999</v>
      </c>
      <c r="M385" s="16">
        <f t="shared" si="60"/>
        <v>15066.279999999999</v>
      </c>
      <c r="N385" s="16">
        <f t="shared" si="61"/>
        <v>67.459438444924416</v>
      </c>
      <c r="O385" s="16">
        <f t="shared" si="62"/>
        <v>15066.279999999999</v>
      </c>
      <c r="P385" s="16">
        <f t="shared" si="63"/>
        <v>15066.279999999999</v>
      </c>
      <c r="Q385" s="37">
        <f t="shared" si="64"/>
        <v>67.459438444924416</v>
      </c>
    </row>
    <row r="386" spans="1:17" s="11" customFormat="1" ht="22.2" customHeight="1">
      <c r="A386" s="12">
        <v>1</v>
      </c>
      <c r="B386" s="13" t="s">
        <v>244</v>
      </c>
      <c r="C386" s="14" t="s">
        <v>245</v>
      </c>
      <c r="D386" s="15">
        <v>880651</v>
      </c>
      <c r="E386" s="15">
        <v>1247339</v>
      </c>
      <c r="F386" s="15">
        <v>985970</v>
      </c>
      <c r="G386" s="15">
        <v>676909.57999999984</v>
      </c>
      <c r="H386" s="15">
        <v>0</v>
      </c>
      <c r="I386" s="15">
        <v>676909.57999999984</v>
      </c>
      <c r="J386" s="15">
        <v>0</v>
      </c>
      <c r="K386" s="15">
        <v>0</v>
      </c>
      <c r="L386" s="16">
        <f t="shared" si="59"/>
        <v>309060.42000000016</v>
      </c>
      <c r="M386" s="16">
        <f t="shared" si="60"/>
        <v>570429.42000000016</v>
      </c>
      <c r="N386" s="16">
        <f t="shared" si="61"/>
        <v>68.654176090550408</v>
      </c>
      <c r="O386" s="16">
        <f t="shared" si="62"/>
        <v>570429.42000000016</v>
      </c>
      <c r="P386" s="16">
        <f t="shared" si="63"/>
        <v>309060.42000000016</v>
      </c>
      <c r="Q386" s="37">
        <f t="shared" si="64"/>
        <v>68.654176090550408</v>
      </c>
    </row>
    <row r="387" spans="1:17" s="11" customFormat="1" ht="15.6" hidden="1">
      <c r="A387" s="12">
        <v>2</v>
      </c>
      <c r="B387" s="13" t="s">
        <v>246</v>
      </c>
      <c r="C387" s="14" t="s">
        <v>247</v>
      </c>
      <c r="D387" s="15">
        <v>120000</v>
      </c>
      <c r="E387" s="15">
        <v>409900</v>
      </c>
      <c r="F387" s="15">
        <v>360000</v>
      </c>
      <c r="G387" s="15">
        <v>101648.91</v>
      </c>
      <c r="H387" s="15">
        <v>0</v>
      </c>
      <c r="I387" s="15">
        <v>101648.91</v>
      </c>
      <c r="J387" s="15">
        <v>0</v>
      </c>
      <c r="K387" s="15">
        <v>0</v>
      </c>
      <c r="L387" s="16">
        <f t="shared" si="59"/>
        <v>258351.09</v>
      </c>
      <c r="M387" s="16">
        <f t="shared" si="60"/>
        <v>308251.08999999997</v>
      </c>
      <c r="N387" s="16">
        <f t="shared" si="61"/>
        <v>28.235808333333335</v>
      </c>
      <c r="O387" s="16">
        <f t="shared" si="62"/>
        <v>308251.08999999997</v>
      </c>
      <c r="P387" s="16">
        <f t="shared" si="63"/>
        <v>258351.09</v>
      </c>
      <c r="Q387" s="37">
        <f t="shared" si="64"/>
        <v>28.235808333333335</v>
      </c>
    </row>
    <row r="388" spans="1:17" s="11" customFormat="1" ht="31.2" hidden="1">
      <c r="A388" s="12">
        <v>3</v>
      </c>
      <c r="B388" s="13" t="s">
        <v>248</v>
      </c>
      <c r="C388" s="14" t="s">
        <v>249</v>
      </c>
      <c r="D388" s="15">
        <v>120000</v>
      </c>
      <c r="E388" s="15">
        <v>409900</v>
      </c>
      <c r="F388" s="15">
        <v>360000</v>
      </c>
      <c r="G388" s="15">
        <v>101648.91</v>
      </c>
      <c r="H388" s="15">
        <v>0</v>
      </c>
      <c r="I388" s="15">
        <v>101648.91</v>
      </c>
      <c r="J388" s="15">
        <v>0</v>
      </c>
      <c r="K388" s="15">
        <v>0</v>
      </c>
      <c r="L388" s="16">
        <f t="shared" si="59"/>
        <v>258351.09</v>
      </c>
      <c r="M388" s="16">
        <f t="shared" si="60"/>
        <v>308251.08999999997</v>
      </c>
      <c r="N388" s="16">
        <f t="shared" si="61"/>
        <v>28.235808333333335</v>
      </c>
      <c r="O388" s="16">
        <f t="shared" si="62"/>
        <v>308251.08999999997</v>
      </c>
      <c r="P388" s="16">
        <f t="shared" si="63"/>
        <v>258351.09</v>
      </c>
      <c r="Q388" s="37">
        <f t="shared" si="64"/>
        <v>28.235808333333335</v>
      </c>
    </row>
    <row r="389" spans="1:17" s="11" customFormat="1" ht="37.200000000000003" customHeight="1">
      <c r="A389" s="12">
        <v>1</v>
      </c>
      <c r="B389" s="13" t="s">
        <v>250</v>
      </c>
      <c r="C389" s="14" t="s">
        <v>249</v>
      </c>
      <c r="D389" s="15">
        <v>120000</v>
      </c>
      <c r="E389" s="15">
        <v>409900</v>
      </c>
      <c r="F389" s="15">
        <v>360000</v>
      </c>
      <c r="G389" s="15">
        <v>101648.91</v>
      </c>
      <c r="H389" s="15">
        <v>0</v>
      </c>
      <c r="I389" s="15">
        <v>101648.91</v>
      </c>
      <c r="J389" s="15">
        <v>0</v>
      </c>
      <c r="K389" s="15">
        <v>0</v>
      </c>
      <c r="L389" s="16">
        <f t="shared" si="59"/>
        <v>258351.09</v>
      </c>
      <c r="M389" s="16">
        <f t="shared" si="60"/>
        <v>308251.08999999997</v>
      </c>
      <c r="N389" s="16">
        <f t="shared" si="61"/>
        <v>28.235808333333335</v>
      </c>
      <c r="O389" s="16">
        <f t="shared" si="62"/>
        <v>308251.08999999997</v>
      </c>
      <c r="P389" s="16">
        <f t="shared" si="63"/>
        <v>258351.09</v>
      </c>
      <c r="Q389" s="37">
        <f t="shared" si="64"/>
        <v>28.235808333333335</v>
      </c>
    </row>
    <row r="390" spans="1:17" s="11" customFormat="1" ht="15.6">
      <c r="A390" s="12">
        <v>1</v>
      </c>
      <c r="B390" s="13" t="s">
        <v>21</v>
      </c>
      <c r="C390" s="14" t="s">
        <v>22</v>
      </c>
      <c r="D390" s="15">
        <v>120000</v>
      </c>
      <c r="E390" s="15">
        <v>409900</v>
      </c>
      <c r="F390" s="15">
        <v>360000</v>
      </c>
      <c r="G390" s="15">
        <v>101648.91</v>
      </c>
      <c r="H390" s="15">
        <v>0</v>
      </c>
      <c r="I390" s="15">
        <v>101648.91</v>
      </c>
      <c r="J390" s="15">
        <v>0</v>
      </c>
      <c r="K390" s="15">
        <v>0</v>
      </c>
      <c r="L390" s="16">
        <f t="shared" si="59"/>
        <v>258351.09</v>
      </c>
      <c r="M390" s="16">
        <f t="shared" si="60"/>
        <v>308251.08999999997</v>
      </c>
      <c r="N390" s="16">
        <f t="shared" si="61"/>
        <v>28.235808333333335</v>
      </c>
      <c r="O390" s="16">
        <f t="shared" si="62"/>
        <v>308251.08999999997</v>
      </c>
      <c r="P390" s="16">
        <f t="shared" si="63"/>
        <v>258351.09</v>
      </c>
      <c r="Q390" s="37">
        <f t="shared" si="64"/>
        <v>28.235808333333335</v>
      </c>
    </row>
    <row r="391" spans="1:17" s="11" customFormat="1" ht="15.6">
      <c r="A391" s="12">
        <v>3</v>
      </c>
      <c r="B391" s="13" t="s">
        <v>31</v>
      </c>
      <c r="C391" s="14" t="s">
        <v>32</v>
      </c>
      <c r="D391" s="15">
        <v>120000</v>
      </c>
      <c r="E391" s="15">
        <v>409900</v>
      </c>
      <c r="F391" s="15">
        <v>360000</v>
      </c>
      <c r="G391" s="15">
        <v>101648.91</v>
      </c>
      <c r="H391" s="15">
        <v>0</v>
      </c>
      <c r="I391" s="15">
        <v>101648.91</v>
      </c>
      <c r="J391" s="15">
        <v>0</v>
      </c>
      <c r="K391" s="15">
        <v>0</v>
      </c>
      <c r="L391" s="16">
        <f t="shared" si="59"/>
        <v>258351.09</v>
      </c>
      <c r="M391" s="16">
        <f t="shared" si="60"/>
        <v>308251.08999999997</v>
      </c>
      <c r="N391" s="16">
        <f t="shared" si="61"/>
        <v>28.235808333333335</v>
      </c>
      <c r="O391" s="16">
        <f t="shared" si="62"/>
        <v>308251.08999999997</v>
      </c>
      <c r="P391" s="16">
        <f t="shared" si="63"/>
        <v>258351.09</v>
      </c>
      <c r="Q391" s="37">
        <f t="shared" si="64"/>
        <v>28.235808333333335</v>
      </c>
    </row>
    <row r="392" spans="1:17" s="11" customFormat="1" ht="15.6">
      <c r="A392" s="12">
        <v>0</v>
      </c>
      <c r="B392" s="13" t="s">
        <v>33</v>
      </c>
      <c r="C392" s="14" t="s">
        <v>34</v>
      </c>
      <c r="D392" s="15">
        <v>30000</v>
      </c>
      <c r="E392" s="15">
        <v>220000</v>
      </c>
      <c r="F392" s="15">
        <v>220000</v>
      </c>
      <c r="G392" s="15">
        <v>12000</v>
      </c>
      <c r="H392" s="15">
        <v>0</v>
      </c>
      <c r="I392" s="15">
        <v>12000</v>
      </c>
      <c r="J392" s="15">
        <v>0</v>
      </c>
      <c r="K392" s="15">
        <v>0</v>
      </c>
      <c r="L392" s="16">
        <f t="shared" si="59"/>
        <v>208000</v>
      </c>
      <c r="M392" s="16">
        <f t="shared" si="60"/>
        <v>208000</v>
      </c>
      <c r="N392" s="16">
        <f t="shared" si="61"/>
        <v>5.4545454545454541</v>
      </c>
      <c r="O392" s="16">
        <f t="shared" si="62"/>
        <v>208000</v>
      </c>
      <c r="P392" s="16">
        <f t="shared" si="63"/>
        <v>208000</v>
      </c>
      <c r="Q392" s="37">
        <f t="shared" si="64"/>
        <v>5.4545454545454541</v>
      </c>
    </row>
    <row r="393" spans="1:17" s="11" customFormat="1" ht="15.6">
      <c r="A393" s="12">
        <v>0</v>
      </c>
      <c r="B393" s="13" t="s">
        <v>35</v>
      </c>
      <c r="C393" s="14" t="s">
        <v>36</v>
      </c>
      <c r="D393" s="15">
        <v>90000</v>
      </c>
      <c r="E393" s="15">
        <v>189900</v>
      </c>
      <c r="F393" s="15">
        <v>140000</v>
      </c>
      <c r="G393" s="15">
        <v>89648.91</v>
      </c>
      <c r="H393" s="15">
        <v>0</v>
      </c>
      <c r="I393" s="15">
        <v>89648.91</v>
      </c>
      <c r="J393" s="15">
        <v>0</v>
      </c>
      <c r="K393" s="15">
        <v>0</v>
      </c>
      <c r="L393" s="16">
        <f t="shared" si="59"/>
        <v>50351.09</v>
      </c>
      <c r="M393" s="16">
        <f t="shared" si="60"/>
        <v>100251.09</v>
      </c>
      <c r="N393" s="16">
        <f t="shared" si="61"/>
        <v>64.034935714285709</v>
      </c>
      <c r="O393" s="16">
        <f t="shared" si="62"/>
        <v>100251.09</v>
      </c>
      <c r="P393" s="16">
        <f t="shared" si="63"/>
        <v>50351.09</v>
      </c>
      <c r="Q393" s="37">
        <f t="shared" si="64"/>
        <v>64.034935714285709</v>
      </c>
    </row>
    <row r="394" spans="1:17" s="11" customFormat="1" ht="15.6" hidden="1" customHeight="1">
      <c r="A394" s="12">
        <v>2</v>
      </c>
      <c r="B394" s="13" t="s">
        <v>251</v>
      </c>
      <c r="C394" s="14" t="s">
        <v>252</v>
      </c>
      <c r="D394" s="15">
        <v>760651</v>
      </c>
      <c r="E394" s="15">
        <v>837439</v>
      </c>
      <c r="F394" s="15">
        <v>625970</v>
      </c>
      <c r="G394" s="15">
        <v>575260.66999999993</v>
      </c>
      <c r="H394" s="15">
        <v>0</v>
      </c>
      <c r="I394" s="15">
        <v>575260.66999999993</v>
      </c>
      <c r="J394" s="15">
        <v>0</v>
      </c>
      <c r="K394" s="15">
        <v>0</v>
      </c>
      <c r="L394" s="16">
        <f t="shared" ref="L394:L457" si="75">F394-G394</f>
        <v>50709.330000000075</v>
      </c>
      <c r="M394" s="16">
        <f t="shared" ref="M394:M457" si="76">E394-G394</f>
        <v>262178.33000000007</v>
      </c>
      <c r="N394" s="16">
        <f t="shared" ref="N394:N457" si="77">IF(F394=0,0,(G394/F394)*100)</f>
        <v>91.899079828106764</v>
      </c>
      <c r="O394" s="16">
        <f t="shared" ref="O394:O457" si="78">E394-I394</f>
        <v>262178.33000000007</v>
      </c>
      <c r="P394" s="16">
        <f t="shared" ref="P394:P457" si="79">F394-I394</f>
        <v>50709.330000000075</v>
      </c>
      <c r="Q394" s="37">
        <f t="shared" ref="Q394:Q457" si="80">IF(F394=0,0,(I394/F394)*100)</f>
        <v>91.899079828106764</v>
      </c>
    </row>
    <row r="395" spans="1:17" s="11" customFormat="1" ht="70.8" hidden="1" customHeight="1">
      <c r="A395" s="12">
        <v>3</v>
      </c>
      <c r="B395" s="13" t="s">
        <v>253</v>
      </c>
      <c r="C395" s="14" t="s">
        <v>254</v>
      </c>
      <c r="D395" s="15">
        <v>760651</v>
      </c>
      <c r="E395" s="15">
        <v>837439</v>
      </c>
      <c r="F395" s="15">
        <v>625970</v>
      </c>
      <c r="G395" s="15">
        <v>575260.66999999993</v>
      </c>
      <c r="H395" s="15">
        <v>0</v>
      </c>
      <c r="I395" s="15">
        <v>575260.66999999993</v>
      </c>
      <c r="J395" s="15">
        <v>0</v>
      </c>
      <c r="K395" s="15">
        <v>0</v>
      </c>
      <c r="L395" s="16">
        <f t="shared" si="75"/>
        <v>50709.330000000075</v>
      </c>
      <c r="M395" s="16">
        <f t="shared" si="76"/>
        <v>262178.33000000007</v>
      </c>
      <c r="N395" s="16">
        <f t="shared" si="77"/>
        <v>91.899079828106764</v>
      </c>
      <c r="O395" s="16">
        <f t="shared" si="78"/>
        <v>262178.33000000007</v>
      </c>
      <c r="P395" s="16">
        <f t="shared" si="79"/>
        <v>50709.330000000075</v>
      </c>
      <c r="Q395" s="37">
        <f t="shared" si="80"/>
        <v>91.899079828106764</v>
      </c>
    </row>
    <row r="396" spans="1:17" s="11" customFormat="1" ht="52.8" customHeight="1">
      <c r="A396" s="12">
        <v>1</v>
      </c>
      <c r="B396" s="13" t="s">
        <v>255</v>
      </c>
      <c r="C396" s="14" t="s">
        <v>254</v>
      </c>
      <c r="D396" s="15">
        <v>760651</v>
      </c>
      <c r="E396" s="15">
        <v>837439</v>
      </c>
      <c r="F396" s="15">
        <v>625970</v>
      </c>
      <c r="G396" s="15">
        <v>575260.66999999993</v>
      </c>
      <c r="H396" s="15">
        <v>0</v>
      </c>
      <c r="I396" s="15">
        <v>575260.66999999993</v>
      </c>
      <c r="J396" s="15">
        <v>0</v>
      </c>
      <c r="K396" s="15">
        <v>0</v>
      </c>
      <c r="L396" s="16">
        <f t="shared" si="75"/>
        <v>50709.330000000075</v>
      </c>
      <c r="M396" s="16">
        <f t="shared" si="76"/>
        <v>262178.33000000007</v>
      </c>
      <c r="N396" s="16">
        <f t="shared" si="77"/>
        <v>91.899079828106764</v>
      </c>
      <c r="O396" s="16">
        <f t="shared" si="78"/>
        <v>262178.33000000007</v>
      </c>
      <c r="P396" s="16">
        <f t="shared" si="79"/>
        <v>50709.330000000075</v>
      </c>
      <c r="Q396" s="37">
        <f t="shared" si="80"/>
        <v>91.899079828106764</v>
      </c>
    </row>
    <row r="397" spans="1:17" s="11" customFormat="1" ht="15.6">
      <c r="A397" s="12">
        <v>1</v>
      </c>
      <c r="B397" s="13" t="s">
        <v>21</v>
      </c>
      <c r="C397" s="14" t="s">
        <v>22</v>
      </c>
      <c r="D397" s="15">
        <v>760651</v>
      </c>
      <c r="E397" s="15">
        <v>837439</v>
      </c>
      <c r="F397" s="15">
        <v>625970</v>
      </c>
      <c r="G397" s="15">
        <v>575260.66999999993</v>
      </c>
      <c r="H397" s="15">
        <v>0</v>
      </c>
      <c r="I397" s="15">
        <v>575260.66999999993</v>
      </c>
      <c r="J397" s="15">
        <v>0</v>
      </c>
      <c r="K397" s="15">
        <v>0</v>
      </c>
      <c r="L397" s="16">
        <f t="shared" si="75"/>
        <v>50709.330000000075</v>
      </c>
      <c r="M397" s="16">
        <f t="shared" si="76"/>
        <v>262178.33000000007</v>
      </c>
      <c r="N397" s="16">
        <f t="shared" si="77"/>
        <v>91.899079828106764</v>
      </c>
      <c r="O397" s="16">
        <f t="shared" si="78"/>
        <v>262178.33000000007</v>
      </c>
      <c r="P397" s="16">
        <f t="shared" si="79"/>
        <v>50709.330000000075</v>
      </c>
      <c r="Q397" s="37">
        <f t="shared" si="80"/>
        <v>91.899079828106764</v>
      </c>
    </row>
    <row r="398" spans="1:17" s="11" customFormat="1" ht="15.6">
      <c r="A398" s="12">
        <v>2</v>
      </c>
      <c r="B398" s="13" t="s">
        <v>23</v>
      </c>
      <c r="C398" s="14" t="s">
        <v>24</v>
      </c>
      <c r="D398" s="15">
        <v>724200</v>
      </c>
      <c r="E398" s="15">
        <v>800988</v>
      </c>
      <c r="F398" s="15">
        <v>595720</v>
      </c>
      <c r="G398" s="15">
        <v>550563.27</v>
      </c>
      <c r="H398" s="15">
        <v>0</v>
      </c>
      <c r="I398" s="15">
        <v>550563.27</v>
      </c>
      <c r="J398" s="15">
        <v>0</v>
      </c>
      <c r="K398" s="15">
        <v>0</v>
      </c>
      <c r="L398" s="16">
        <f t="shared" si="75"/>
        <v>45156.729999999981</v>
      </c>
      <c r="M398" s="16">
        <f t="shared" si="76"/>
        <v>250424.72999999998</v>
      </c>
      <c r="N398" s="16">
        <f t="shared" si="77"/>
        <v>92.419806284831807</v>
      </c>
      <c r="O398" s="16">
        <f t="shared" si="78"/>
        <v>250424.72999999998</v>
      </c>
      <c r="P398" s="16">
        <f t="shared" si="79"/>
        <v>45156.729999999981</v>
      </c>
      <c r="Q398" s="37">
        <f t="shared" si="80"/>
        <v>92.419806284831807</v>
      </c>
    </row>
    <row r="399" spans="1:17" s="11" customFormat="1" ht="15.6">
      <c r="A399" s="12">
        <v>2</v>
      </c>
      <c r="B399" s="13" t="s">
        <v>25</v>
      </c>
      <c r="C399" s="14" t="s">
        <v>26</v>
      </c>
      <c r="D399" s="15">
        <v>593600</v>
      </c>
      <c r="E399" s="15">
        <v>656541</v>
      </c>
      <c r="F399" s="15">
        <v>480300</v>
      </c>
      <c r="G399" s="15">
        <v>443668.92</v>
      </c>
      <c r="H399" s="15">
        <v>0</v>
      </c>
      <c r="I399" s="15">
        <v>443668.92</v>
      </c>
      <c r="J399" s="15">
        <v>0</v>
      </c>
      <c r="K399" s="15">
        <v>0</v>
      </c>
      <c r="L399" s="16">
        <f t="shared" si="75"/>
        <v>36631.080000000016</v>
      </c>
      <c r="M399" s="16">
        <f t="shared" si="76"/>
        <v>212872.08000000002</v>
      </c>
      <c r="N399" s="16">
        <f t="shared" si="77"/>
        <v>92.373291692692064</v>
      </c>
      <c r="O399" s="16">
        <f t="shared" si="78"/>
        <v>212872.08000000002</v>
      </c>
      <c r="P399" s="16">
        <f t="shared" si="79"/>
        <v>36631.080000000016</v>
      </c>
      <c r="Q399" s="37">
        <f t="shared" si="80"/>
        <v>92.373291692692064</v>
      </c>
    </row>
    <row r="400" spans="1:17" s="11" customFormat="1" ht="15.6">
      <c r="A400" s="12">
        <v>0</v>
      </c>
      <c r="B400" s="13" t="s">
        <v>27</v>
      </c>
      <c r="C400" s="14" t="s">
        <v>28</v>
      </c>
      <c r="D400" s="15">
        <v>593600</v>
      </c>
      <c r="E400" s="15">
        <v>656541</v>
      </c>
      <c r="F400" s="15">
        <v>480300</v>
      </c>
      <c r="G400" s="15">
        <v>443668.92</v>
      </c>
      <c r="H400" s="15">
        <v>0</v>
      </c>
      <c r="I400" s="15">
        <v>443668.92</v>
      </c>
      <c r="J400" s="15">
        <v>0</v>
      </c>
      <c r="K400" s="15">
        <v>0</v>
      </c>
      <c r="L400" s="16">
        <f t="shared" si="75"/>
        <v>36631.080000000016</v>
      </c>
      <c r="M400" s="16">
        <f t="shared" si="76"/>
        <v>212872.08000000002</v>
      </c>
      <c r="N400" s="16">
        <f t="shared" si="77"/>
        <v>92.373291692692064</v>
      </c>
      <c r="O400" s="16">
        <f t="shared" si="78"/>
        <v>212872.08000000002</v>
      </c>
      <c r="P400" s="16">
        <f t="shared" si="79"/>
        <v>36631.080000000016</v>
      </c>
      <c r="Q400" s="37">
        <f t="shared" si="80"/>
        <v>92.373291692692064</v>
      </c>
    </row>
    <row r="401" spans="1:17" s="11" customFormat="1" ht="15.6">
      <c r="A401" s="12">
        <v>0</v>
      </c>
      <c r="B401" s="13" t="s">
        <v>29</v>
      </c>
      <c r="C401" s="14" t="s">
        <v>30</v>
      </c>
      <c r="D401" s="15">
        <v>130600</v>
      </c>
      <c r="E401" s="15">
        <v>144447</v>
      </c>
      <c r="F401" s="15">
        <v>115420</v>
      </c>
      <c r="G401" s="15">
        <v>106894.35</v>
      </c>
      <c r="H401" s="15">
        <v>0</v>
      </c>
      <c r="I401" s="15">
        <v>106894.35</v>
      </c>
      <c r="J401" s="15">
        <v>0</v>
      </c>
      <c r="K401" s="15">
        <v>0</v>
      </c>
      <c r="L401" s="16">
        <f t="shared" si="75"/>
        <v>8525.6499999999942</v>
      </c>
      <c r="M401" s="16">
        <f t="shared" si="76"/>
        <v>37552.649999999994</v>
      </c>
      <c r="N401" s="16">
        <f t="shared" si="77"/>
        <v>92.613368566972795</v>
      </c>
      <c r="O401" s="16">
        <f t="shared" si="78"/>
        <v>37552.649999999994</v>
      </c>
      <c r="P401" s="16">
        <f t="shared" si="79"/>
        <v>8525.6499999999942</v>
      </c>
      <c r="Q401" s="37">
        <f t="shared" si="80"/>
        <v>92.613368566972795</v>
      </c>
    </row>
    <row r="402" spans="1:17" s="11" customFormat="1" ht="15.6">
      <c r="A402" s="12">
        <v>3</v>
      </c>
      <c r="B402" s="13" t="s">
        <v>31</v>
      </c>
      <c r="C402" s="14" t="s">
        <v>32</v>
      </c>
      <c r="D402" s="15">
        <v>36451</v>
      </c>
      <c r="E402" s="15">
        <v>36451</v>
      </c>
      <c r="F402" s="15">
        <v>30250</v>
      </c>
      <c r="G402" s="15">
        <v>24697.4</v>
      </c>
      <c r="H402" s="15">
        <v>0</v>
      </c>
      <c r="I402" s="15">
        <v>24697.4</v>
      </c>
      <c r="J402" s="15">
        <v>0</v>
      </c>
      <c r="K402" s="15">
        <v>0</v>
      </c>
      <c r="L402" s="16">
        <f t="shared" si="75"/>
        <v>5552.5999999999985</v>
      </c>
      <c r="M402" s="16">
        <f t="shared" si="76"/>
        <v>11753.599999999999</v>
      </c>
      <c r="N402" s="16">
        <f t="shared" si="77"/>
        <v>81.644297520661155</v>
      </c>
      <c r="O402" s="16">
        <f t="shared" si="78"/>
        <v>11753.599999999999</v>
      </c>
      <c r="P402" s="16">
        <f t="shared" si="79"/>
        <v>5552.5999999999985</v>
      </c>
      <c r="Q402" s="37">
        <f t="shared" si="80"/>
        <v>81.644297520661155</v>
      </c>
    </row>
    <row r="403" spans="1:17" s="11" customFormat="1" ht="15.6">
      <c r="A403" s="12">
        <v>0</v>
      </c>
      <c r="B403" s="13" t="s">
        <v>33</v>
      </c>
      <c r="C403" s="14" t="s">
        <v>34</v>
      </c>
      <c r="D403" s="15">
        <v>20000</v>
      </c>
      <c r="E403" s="15">
        <v>20000</v>
      </c>
      <c r="F403" s="15">
        <v>20000</v>
      </c>
      <c r="G403" s="15">
        <v>19740</v>
      </c>
      <c r="H403" s="15">
        <v>0</v>
      </c>
      <c r="I403" s="15">
        <v>19740</v>
      </c>
      <c r="J403" s="15">
        <v>0</v>
      </c>
      <c r="K403" s="15">
        <v>0</v>
      </c>
      <c r="L403" s="16">
        <f t="shared" si="75"/>
        <v>260</v>
      </c>
      <c r="M403" s="16">
        <f t="shared" si="76"/>
        <v>260</v>
      </c>
      <c r="N403" s="16">
        <f t="shared" si="77"/>
        <v>98.7</v>
      </c>
      <c r="O403" s="16">
        <f t="shared" si="78"/>
        <v>260</v>
      </c>
      <c r="P403" s="16">
        <f t="shared" si="79"/>
        <v>260</v>
      </c>
      <c r="Q403" s="37">
        <f t="shared" si="80"/>
        <v>98.7</v>
      </c>
    </row>
    <row r="404" spans="1:17" s="11" customFormat="1" ht="15.6">
      <c r="A404" s="12">
        <v>0</v>
      </c>
      <c r="B404" s="13" t="s">
        <v>35</v>
      </c>
      <c r="C404" s="14" t="s">
        <v>36</v>
      </c>
      <c r="D404" s="15">
        <v>1</v>
      </c>
      <c r="E404" s="15">
        <v>1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6">
        <f t="shared" si="75"/>
        <v>0</v>
      </c>
      <c r="M404" s="16">
        <f t="shared" si="76"/>
        <v>1</v>
      </c>
      <c r="N404" s="16">
        <f t="shared" si="77"/>
        <v>0</v>
      </c>
      <c r="O404" s="16">
        <f t="shared" si="78"/>
        <v>1</v>
      </c>
      <c r="P404" s="16">
        <f t="shared" si="79"/>
        <v>0</v>
      </c>
      <c r="Q404" s="37">
        <f t="shared" si="80"/>
        <v>0</v>
      </c>
    </row>
    <row r="405" spans="1:17" s="11" customFormat="1" ht="15.6">
      <c r="A405" s="12">
        <v>3</v>
      </c>
      <c r="B405" s="13" t="s">
        <v>39</v>
      </c>
      <c r="C405" s="14" t="s">
        <v>40</v>
      </c>
      <c r="D405" s="15">
        <v>16450</v>
      </c>
      <c r="E405" s="15">
        <v>16450</v>
      </c>
      <c r="F405" s="15">
        <v>10250</v>
      </c>
      <c r="G405" s="15">
        <v>4957.3999999999996</v>
      </c>
      <c r="H405" s="15">
        <v>0</v>
      </c>
      <c r="I405" s="15">
        <v>4957.3999999999996</v>
      </c>
      <c r="J405" s="15">
        <v>0</v>
      </c>
      <c r="K405" s="15">
        <v>0</v>
      </c>
      <c r="L405" s="16">
        <f t="shared" si="75"/>
        <v>5292.6</v>
      </c>
      <c r="M405" s="16">
        <f t="shared" si="76"/>
        <v>11492.6</v>
      </c>
      <c r="N405" s="16">
        <f t="shared" si="77"/>
        <v>48.364878048780483</v>
      </c>
      <c r="O405" s="16">
        <f t="shared" si="78"/>
        <v>11492.6</v>
      </c>
      <c r="P405" s="16">
        <f t="shared" si="79"/>
        <v>5292.6</v>
      </c>
      <c r="Q405" s="37">
        <f t="shared" si="80"/>
        <v>48.364878048780483</v>
      </c>
    </row>
    <row r="406" spans="1:17" s="11" customFormat="1" ht="15.6">
      <c r="A406" s="12">
        <v>0</v>
      </c>
      <c r="B406" s="13" t="s">
        <v>41</v>
      </c>
      <c r="C406" s="14" t="s">
        <v>42</v>
      </c>
      <c r="D406" s="15">
        <v>15000</v>
      </c>
      <c r="E406" s="15">
        <v>15000</v>
      </c>
      <c r="F406" s="15">
        <v>9000</v>
      </c>
      <c r="G406" s="15">
        <v>4095.58</v>
      </c>
      <c r="H406" s="15">
        <v>0</v>
      </c>
      <c r="I406" s="15">
        <v>4095.58</v>
      </c>
      <c r="J406" s="15">
        <v>0</v>
      </c>
      <c r="K406" s="15">
        <v>0</v>
      </c>
      <c r="L406" s="16">
        <f t="shared" si="75"/>
        <v>4904.42</v>
      </c>
      <c r="M406" s="16">
        <f t="shared" si="76"/>
        <v>10904.42</v>
      </c>
      <c r="N406" s="16">
        <f t="shared" si="77"/>
        <v>45.50644444444444</v>
      </c>
      <c r="O406" s="16">
        <f t="shared" si="78"/>
        <v>10904.42</v>
      </c>
      <c r="P406" s="16">
        <f t="shared" si="79"/>
        <v>4904.42</v>
      </c>
      <c r="Q406" s="37">
        <f t="shared" si="80"/>
        <v>45.50644444444444</v>
      </c>
    </row>
    <row r="407" spans="1:17" s="11" customFormat="1" ht="15.6">
      <c r="A407" s="12">
        <v>0</v>
      </c>
      <c r="B407" s="13" t="s">
        <v>43</v>
      </c>
      <c r="C407" s="14" t="s">
        <v>44</v>
      </c>
      <c r="D407" s="15">
        <v>150</v>
      </c>
      <c r="E407" s="15">
        <v>150</v>
      </c>
      <c r="F407" s="15">
        <v>150</v>
      </c>
      <c r="G407" s="15">
        <v>34.25</v>
      </c>
      <c r="H407" s="15">
        <v>0</v>
      </c>
      <c r="I407" s="15">
        <v>34.25</v>
      </c>
      <c r="J407" s="15">
        <v>0</v>
      </c>
      <c r="K407" s="15">
        <v>0</v>
      </c>
      <c r="L407" s="16">
        <f t="shared" si="75"/>
        <v>115.75</v>
      </c>
      <c r="M407" s="16">
        <f t="shared" si="76"/>
        <v>115.75</v>
      </c>
      <c r="N407" s="16">
        <f t="shared" si="77"/>
        <v>22.833333333333332</v>
      </c>
      <c r="O407" s="16">
        <f t="shared" si="78"/>
        <v>115.75</v>
      </c>
      <c r="P407" s="16">
        <f t="shared" si="79"/>
        <v>115.75</v>
      </c>
      <c r="Q407" s="37">
        <f t="shared" si="80"/>
        <v>22.833333333333332</v>
      </c>
    </row>
    <row r="408" spans="1:17" s="11" customFormat="1" ht="15.6">
      <c r="A408" s="12">
        <v>0</v>
      </c>
      <c r="B408" s="13" t="s">
        <v>45</v>
      </c>
      <c r="C408" s="14" t="s">
        <v>46</v>
      </c>
      <c r="D408" s="15">
        <v>1100</v>
      </c>
      <c r="E408" s="15">
        <v>1100</v>
      </c>
      <c r="F408" s="15">
        <v>900</v>
      </c>
      <c r="G408" s="15">
        <v>780.61</v>
      </c>
      <c r="H408" s="15">
        <v>0</v>
      </c>
      <c r="I408" s="15">
        <v>780.61</v>
      </c>
      <c r="J408" s="15">
        <v>0</v>
      </c>
      <c r="K408" s="15">
        <v>0</v>
      </c>
      <c r="L408" s="16">
        <f t="shared" si="75"/>
        <v>119.38999999999999</v>
      </c>
      <c r="M408" s="16">
        <f t="shared" si="76"/>
        <v>319.39</v>
      </c>
      <c r="N408" s="16">
        <f t="shared" si="77"/>
        <v>86.734444444444449</v>
      </c>
      <c r="O408" s="16">
        <f t="shared" si="78"/>
        <v>319.39</v>
      </c>
      <c r="P408" s="16">
        <f t="shared" si="79"/>
        <v>119.38999999999999</v>
      </c>
      <c r="Q408" s="37">
        <f t="shared" si="80"/>
        <v>86.734444444444449</v>
      </c>
    </row>
    <row r="409" spans="1:17" s="11" customFormat="1" ht="31.2">
      <c r="A409" s="12">
        <v>0</v>
      </c>
      <c r="B409" s="13" t="s">
        <v>49</v>
      </c>
      <c r="C409" s="14" t="s">
        <v>50</v>
      </c>
      <c r="D409" s="15">
        <v>200</v>
      </c>
      <c r="E409" s="15">
        <v>200</v>
      </c>
      <c r="F409" s="15">
        <v>200</v>
      </c>
      <c r="G409" s="15">
        <v>46.96</v>
      </c>
      <c r="H409" s="15">
        <v>0</v>
      </c>
      <c r="I409" s="15">
        <v>46.96</v>
      </c>
      <c r="J409" s="15">
        <v>0</v>
      </c>
      <c r="K409" s="15">
        <v>0</v>
      </c>
      <c r="L409" s="16">
        <f t="shared" si="75"/>
        <v>153.04</v>
      </c>
      <c r="M409" s="16">
        <f t="shared" si="76"/>
        <v>153.04</v>
      </c>
      <c r="N409" s="16">
        <f t="shared" si="77"/>
        <v>23.48</v>
      </c>
      <c r="O409" s="16">
        <f t="shared" si="78"/>
        <v>153.04</v>
      </c>
      <c r="P409" s="16">
        <f t="shared" si="79"/>
        <v>153.04</v>
      </c>
      <c r="Q409" s="37">
        <f t="shared" si="80"/>
        <v>23.48</v>
      </c>
    </row>
    <row r="410" spans="1:17" s="11" customFormat="1" ht="22.2" customHeight="1">
      <c r="A410" s="12">
        <v>1</v>
      </c>
      <c r="B410" s="13" t="s">
        <v>137</v>
      </c>
      <c r="C410" s="14" t="s">
        <v>138</v>
      </c>
      <c r="D410" s="15">
        <v>0</v>
      </c>
      <c r="E410" s="15">
        <v>232000</v>
      </c>
      <c r="F410" s="15">
        <v>232000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6">
        <f t="shared" si="75"/>
        <v>232000</v>
      </c>
      <c r="M410" s="16">
        <f t="shared" si="76"/>
        <v>232000</v>
      </c>
      <c r="N410" s="16">
        <f t="shared" si="77"/>
        <v>0</v>
      </c>
      <c r="O410" s="16">
        <f t="shared" si="78"/>
        <v>232000</v>
      </c>
      <c r="P410" s="16">
        <f t="shared" si="79"/>
        <v>232000</v>
      </c>
      <c r="Q410" s="37">
        <f t="shared" si="80"/>
        <v>0</v>
      </c>
    </row>
    <row r="411" spans="1:17" s="11" customFormat="1" ht="22.2" hidden="1" customHeight="1">
      <c r="A411" s="12">
        <v>2</v>
      </c>
      <c r="B411" s="13" t="s">
        <v>256</v>
      </c>
      <c r="C411" s="14" t="s">
        <v>257</v>
      </c>
      <c r="D411" s="15">
        <v>0</v>
      </c>
      <c r="E411" s="15">
        <v>232000</v>
      </c>
      <c r="F411" s="15">
        <v>232000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6">
        <f t="shared" si="75"/>
        <v>232000</v>
      </c>
      <c r="M411" s="16">
        <f t="shared" si="76"/>
        <v>232000</v>
      </c>
      <c r="N411" s="16">
        <f t="shared" si="77"/>
        <v>0</v>
      </c>
      <c r="O411" s="16">
        <f t="shared" si="78"/>
        <v>232000</v>
      </c>
      <c r="P411" s="16">
        <f t="shared" si="79"/>
        <v>232000</v>
      </c>
      <c r="Q411" s="37">
        <f t="shared" si="80"/>
        <v>0</v>
      </c>
    </row>
    <row r="412" spans="1:17" s="11" customFormat="1" ht="72" hidden="1" customHeight="1">
      <c r="A412" s="12">
        <v>3</v>
      </c>
      <c r="B412" s="13" t="s">
        <v>258</v>
      </c>
      <c r="C412" s="14" t="s">
        <v>259</v>
      </c>
      <c r="D412" s="15">
        <v>0</v>
      </c>
      <c r="E412" s="15">
        <v>232000</v>
      </c>
      <c r="F412" s="15">
        <v>232000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6">
        <f t="shared" si="75"/>
        <v>232000</v>
      </c>
      <c r="M412" s="16">
        <f t="shared" si="76"/>
        <v>232000</v>
      </c>
      <c r="N412" s="16">
        <f t="shared" si="77"/>
        <v>0</v>
      </c>
      <c r="O412" s="16">
        <f t="shared" si="78"/>
        <v>232000</v>
      </c>
      <c r="P412" s="16">
        <f t="shared" si="79"/>
        <v>232000</v>
      </c>
      <c r="Q412" s="37">
        <f t="shared" si="80"/>
        <v>0</v>
      </c>
    </row>
    <row r="413" spans="1:17" s="11" customFormat="1" ht="62.4" hidden="1">
      <c r="A413" s="12">
        <v>3</v>
      </c>
      <c r="B413" s="13" t="s">
        <v>260</v>
      </c>
      <c r="C413" s="14" t="s">
        <v>261</v>
      </c>
      <c r="D413" s="15">
        <v>0</v>
      </c>
      <c r="E413" s="15">
        <v>232000</v>
      </c>
      <c r="F413" s="15">
        <v>232000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6">
        <f t="shared" si="75"/>
        <v>232000</v>
      </c>
      <c r="M413" s="16">
        <f t="shared" si="76"/>
        <v>232000</v>
      </c>
      <c r="N413" s="16">
        <f t="shared" si="77"/>
        <v>0</v>
      </c>
      <c r="O413" s="16">
        <f t="shared" si="78"/>
        <v>232000</v>
      </c>
      <c r="P413" s="16">
        <f t="shared" si="79"/>
        <v>232000</v>
      </c>
      <c r="Q413" s="37">
        <f t="shared" si="80"/>
        <v>0</v>
      </c>
    </row>
    <row r="414" spans="1:17" s="11" customFormat="1" ht="68.400000000000006" customHeight="1">
      <c r="A414" s="12">
        <v>1</v>
      </c>
      <c r="B414" s="13" t="s">
        <v>262</v>
      </c>
      <c r="C414" s="14" t="s">
        <v>261</v>
      </c>
      <c r="D414" s="15">
        <v>0</v>
      </c>
      <c r="E414" s="15">
        <v>232000</v>
      </c>
      <c r="F414" s="15">
        <v>232000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6">
        <f t="shared" si="75"/>
        <v>232000</v>
      </c>
      <c r="M414" s="16">
        <f t="shared" si="76"/>
        <v>232000</v>
      </c>
      <c r="N414" s="16">
        <f t="shared" si="77"/>
        <v>0</v>
      </c>
      <c r="O414" s="16">
        <f t="shared" si="78"/>
        <v>232000</v>
      </c>
      <c r="P414" s="16">
        <f t="shared" si="79"/>
        <v>232000</v>
      </c>
      <c r="Q414" s="37">
        <f t="shared" si="80"/>
        <v>0</v>
      </c>
    </row>
    <row r="415" spans="1:17" s="11" customFormat="1" ht="15.6">
      <c r="A415" s="12">
        <v>1</v>
      </c>
      <c r="B415" s="13" t="s">
        <v>21</v>
      </c>
      <c r="C415" s="14" t="s">
        <v>22</v>
      </c>
      <c r="D415" s="15">
        <v>0</v>
      </c>
      <c r="E415" s="15">
        <v>232000</v>
      </c>
      <c r="F415" s="15">
        <v>232000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6">
        <f t="shared" si="75"/>
        <v>232000</v>
      </c>
      <c r="M415" s="16">
        <f t="shared" si="76"/>
        <v>232000</v>
      </c>
      <c r="N415" s="16">
        <f t="shared" si="77"/>
        <v>0</v>
      </c>
      <c r="O415" s="16">
        <f t="shared" si="78"/>
        <v>232000</v>
      </c>
      <c r="P415" s="16">
        <f t="shared" si="79"/>
        <v>232000</v>
      </c>
      <c r="Q415" s="37">
        <f t="shared" si="80"/>
        <v>0</v>
      </c>
    </row>
    <row r="416" spans="1:17" s="11" customFormat="1" ht="15.6">
      <c r="A416" s="12">
        <v>3</v>
      </c>
      <c r="B416" s="13" t="s">
        <v>31</v>
      </c>
      <c r="C416" s="14" t="s">
        <v>32</v>
      </c>
      <c r="D416" s="15">
        <v>0</v>
      </c>
      <c r="E416" s="15">
        <v>232000</v>
      </c>
      <c r="F416" s="15">
        <v>232000</v>
      </c>
      <c r="G416" s="15">
        <v>0</v>
      </c>
      <c r="H416" s="15">
        <v>0</v>
      </c>
      <c r="I416" s="15">
        <v>0</v>
      </c>
      <c r="J416" s="15">
        <v>0</v>
      </c>
      <c r="K416" s="15">
        <v>0</v>
      </c>
      <c r="L416" s="16">
        <f t="shared" si="75"/>
        <v>232000</v>
      </c>
      <c r="M416" s="16">
        <f t="shared" si="76"/>
        <v>232000</v>
      </c>
      <c r="N416" s="16">
        <f t="shared" si="77"/>
        <v>0</v>
      </c>
      <c r="O416" s="16">
        <f t="shared" si="78"/>
        <v>232000</v>
      </c>
      <c r="P416" s="16">
        <f t="shared" si="79"/>
        <v>232000</v>
      </c>
      <c r="Q416" s="37">
        <f t="shared" si="80"/>
        <v>0</v>
      </c>
    </row>
    <row r="417" spans="1:17" s="11" customFormat="1" ht="15.6">
      <c r="A417" s="12">
        <v>0</v>
      </c>
      <c r="B417" s="13" t="s">
        <v>35</v>
      </c>
      <c r="C417" s="14" t="s">
        <v>36</v>
      </c>
      <c r="D417" s="15">
        <v>0</v>
      </c>
      <c r="E417" s="15">
        <v>232000</v>
      </c>
      <c r="F417" s="15">
        <v>232000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6">
        <f t="shared" si="75"/>
        <v>232000</v>
      </c>
      <c r="M417" s="16">
        <f t="shared" si="76"/>
        <v>232000</v>
      </c>
      <c r="N417" s="16">
        <f t="shared" si="77"/>
        <v>0</v>
      </c>
      <c r="O417" s="16">
        <f t="shared" si="78"/>
        <v>232000</v>
      </c>
      <c r="P417" s="16">
        <f t="shared" si="79"/>
        <v>232000</v>
      </c>
      <c r="Q417" s="37">
        <f t="shared" si="80"/>
        <v>0</v>
      </c>
    </row>
    <row r="418" spans="1:17" s="11" customFormat="1" ht="37.799999999999997" customHeight="1">
      <c r="A418" s="12">
        <v>1</v>
      </c>
      <c r="B418" s="13" t="s">
        <v>263</v>
      </c>
      <c r="C418" s="14" t="s">
        <v>264</v>
      </c>
      <c r="D418" s="15">
        <v>12822232</v>
      </c>
      <c r="E418" s="15">
        <f t="shared" ref="E418:F418" si="81">E419+E431</f>
        <v>15742649.24</v>
      </c>
      <c r="F418" s="15">
        <f t="shared" si="81"/>
        <v>11719669.24</v>
      </c>
      <c r="G418" s="15">
        <v>9892407.379999999</v>
      </c>
      <c r="H418" s="15">
        <v>0</v>
      </c>
      <c r="I418" s="15">
        <v>10653993.600000001</v>
      </c>
      <c r="J418" s="15">
        <v>0</v>
      </c>
      <c r="K418" s="15">
        <v>23800</v>
      </c>
      <c r="L418" s="16">
        <f t="shared" si="75"/>
        <v>1827261.8600000013</v>
      </c>
      <c r="M418" s="16">
        <f t="shared" si="76"/>
        <v>5850241.8600000013</v>
      </c>
      <c r="N418" s="16">
        <f t="shared" si="77"/>
        <v>84.408588479925385</v>
      </c>
      <c r="O418" s="16">
        <f t="shared" si="78"/>
        <v>5088655.6399999987</v>
      </c>
      <c r="P418" s="16">
        <f t="shared" si="79"/>
        <v>1065675.6399999987</v>
      </c>
      <c r="Q418" s="37">
        <f t="shared" si="80"/>
        <v>90.906947814168873</v>
      </c>
    </row>
    <row r="419" spans="1:17" s="11" customFormat="1" ht="22.8" customHeight="1">
      <c r="A419" s="12">
        <v>1</v>
      </c>
      <c r="B419" s="13" t="s">
        <v>16</v>
      </c>
      <c r="C419" s="14" t="s">
        <v>17</v>
      </c>
      <c r="D419" s="15">
        <v>2039950</v>
      </c>
      <c r="E419" s="15">
        <v>2113950</v>
      </c>
      <c r="F419" s="15">
        <v>1589050</v>
      </c>
      <c r="G419" s="15">
        <v>1581149.08</v>
      </c>
      <c r="H419" s="15">
        <v>0</v>
      </c>
      <c r="I419" s="15">
        <v>1581149.08</v>
      </c>
      <c r="J419" s="15">
        <v>0</v>
      </c>
      <c r="K419" s="15">
        <v>0</v>
      </c>
      <c r="L419" s="16">
        <f t="shared" si="75"/>
        <v>7900.9199999999255</v>
      </c>
      <c r="M419" s="16">
        <f t="shared" si="76"/>
        <v>532800.91999999993</v>
      </c>
      <c r="N419" s="16">
        <f t="shared" si="77"/>
        <v>99.502789717126589</v>
      </c>
      <c r="O419" s="16">
        <f t="shared" si="78"/>
        <v>532800.91999999993</v>
      </c>
      <c r="P419" s="16">
        <f t="shared" si="79"/>
        <v>7900.9199999999255</v>
      </c>
      <c r="Q419" s="37">
        <f t="shared" si="80"/>
        <v>99.502789717126589</v>
      </c>
    </row>
    <row r="420" spans="1:17" s="11" customFormat="1" ht="46.8" hidden="1">
      <c r="A420" s="12">
        <v>2</v>
      </c>
      <c r="B420" s="13" t="s">
        <v>165</v>
      </c>
      <c r="C420" s="14" t="s">
        <v>166</v>
      </c>
      <c r="D420" s="15">
        <v>2039950</v>
      </c>
      <c r="E420" s="15">
        <v>2113950</v>
      </c>
      <c r="F420" s="15">
        <v>1589050</v>
      </c>
      <c r="G420" s="15">
        <v>1581149.08</v>
      </c>
      <c r="H420" s="15">
        <v>0</v>
      </c>
      <c r="I420" s="15">
        <v>1581149.08</v>
      </c>
      <c r="J420" s="15">
        <v>0</v>
      </c>
      <c r="K420" s="15">
        <v>0</v>
      </c>
      <c r="L420" s="16">
        <f t="shared" si="75"/>
        <v>7900.9199999999255</v>
      </c>
      <c r="M420" s="16">
        <f t="shared" si="76"/>
        <v>532800.91999999993</v>
      </c>
      <c r="N420" s="16">
        <f t="shared" si="77"/>
        <v>99.502789717126589</v>
      </c>
      <c r="O420" s="16">
        <f t="shared" si="78"/>
        <v>532800.91999999993</v>
      </c>
      <c r="P420" s="16">
        <f t="shared" si="79"/>
        <v>7900.9199999999255</v>
      </c>
      <c r="Q420" s="37">
        <f t="shared" si="80"/>
        <v>99.502789717126589</v>
      </c>
    </row>
    <row r="421" spans="1:17" s="11" customFormat="1" ht="52.2" customHeight="1">
      <c r="A421" s="12">
        <v>1</v>
      </c>
      <c r="B421" s="13" t="s">
        <v>265</v>
      </c>
      <c r="C421" s="14" t="s">
        <v>166</v>
      </c>
      <c r="D421" s="15">
        <v>2039950</v>
      </c>
      <c r="E421" s="15">
        <v>2113950</v>
      </c>
      <c r="F421" s="15">
        <v>1589050</v>
      </c>
      <c r="G421" s="15">
        <v>1581149.08</v>
      </c>
      <c r="H421" s="15">
        <v>0</v>
      </c>
      <c r="I421" s="15">
        <v>1581149.08</v>
      </c>
      <c r="J421" s="15">
        <v>0</v>
      </c>
      <c r="K421" s="15">
        <v>0</v>
      </c>
      <c r="L421" s="16">
        <f t="shared" si="75"/>
        <v>7900.9199999999255</v>
      </c>
      <c r="M421" s="16">
        <f t="shared" si="76"/>
        <v>532800.91999999993</v>
      </c>
      <c r="N421" s="16">
        <f t="shared" si="77"/>
        <v>99.502789717126589</v>
      </c>
      <c r="O421" s="16">
        <f t="shared" si="78"/>
        <v>532800.91999999993</v>
      </c>
      <c r="P421" s="16">
        <f t="shared" si="79"/>
        <v>7900.9199999999255</v>
      </c>
      <c r="Q421" s="37">
        <f t="shared" si="80"/>
        <v>99.502789717126589</v>
      </c>
    </row>
    <row r="422" spans="1:17" s="11" customFormat="1" ht="15.6">
      <c r="A422" s="12">
        <v>1</v>
      </c>
      <c r="B422" s="13" t="s">
        <v>21</v>
      </c>
      <c r="C422" s="14" t="s">
        <v>22</v>
      </c>
      <c r="D422" s="15">
        <v>2039950</v>
      </c>
      <c r="E422" s="15">
        <v>2113950</v>
      </c>
      <c r="F422" s="15">
        <v>1589050</v>
      </c>
      <c r="G422" s="15">
        <v>1581149.08</v>
      </c>
      <c r="H422" s="15">
        <v>0</v>
      </c>
      <c r="I422" s="15">
        <v>1581149.08</v>
      </c>
      <c r="J422" s="15">
        <v>0</v>
      </c>
      <c r="K422" s="15">
        <v>0</v>
      </c>
      <c r="L422" s="16">
        <f t="shared" si="75"/>
        <v>7900.9199999999255</v>
      </c>
      <c r="M422" s="16">
        <f t="shared" si="76"/>
        <v>532800.91999999993</v>
      </c>
      <c r="N422" s="16">
        <f t="shared" si="77"/>
        <v>99.502789717126589</v>
      </c>
      <c r="O422" s="16">
        <f t="shared" si="78"/>
        <v>532800.91999999993</v>
      </c>
      <c r="P422" s="16">
        <f t="shared" si="79"/>
        <v>7900.9199999999255</v>
      </c>
      <c r="Q422" s="37">
        <f t="shared" si="80"/>
        <v>99.502789717126589</v>
      </c>
    </row>
    <row r="423" spans="1:17" s="11" customFormat="1" ht="15.6">
      <c r="A423" s="12">
        <v>2</v>
      </c>
      <c r="B423" s="13" t="s">
        <v>23</v>
      </c>
      <c r="C423" s="14" t="s">
        <v>24</v>
      </c>
      <c r="D423" s="15">
        <v>2009950</v>
      </c>
      <c r="E423" s="15">
        <v>2073950</v>
      </c>
      <c r="F423" s="15">
        <v>1550050</v>
      </c>
      <c r="G423" s="15">
        <v>1544428.9400000002</v>
      </c>
      <c r="H423" s="15">
        <v>0</v>
      </c>
      <c r="I423" s="15">
        <v>1544428.9400000002</v>
      </c>
      <c r="J423" s="15">
        <v>0</v>
      </c>
      <c r="K423" s="15">
        <v>0</v>
      </c>
      <c r="L423" s="16">
        <f t="shared" si="75"/>
        <v>5621.059999999823</v>
      </c>
      <c r="M423" s="16">
        <f t="shared" si="76"/>
        <v>529521.05999999982</v>
      </c>
      <c r="N423" s="16">
        <f t="shared" si="77"/>
        <v>99.637362665720474</v>
      </c>
      <c r="O423" s="16">
        <f t="shared" si="78"/>
        <v>529521.05999999982</v>
      </c>
      <c r="P423" s="16">
        <f t="shared" si="79"/>
        <v>5621.059999999823</v>
      </c>
      <c r="Q423" s="37">
        <f t="shared" si="80"/>
        <v>99.637362665720474</v>
      </c>
    </row>
    <row r="424" spans="1:17" s="11" customFormat="1" ht="15.6">
      <c r="A424" s="12">
        <v>2</v>
      </c>
      <c r="B424" s="13" t="s">
        <v>25</v>
      </c>
      <c r="C424" s="14" t="s">
        <v>26</v>
      </c>
      <c r="D424" s="15">
        <v>1647500</v>
      </c>
      <c r="E424" s="15">
        <v>1699960</v>
      </c>
      <c r="F424" s="15">
        <v>1270200</v>
      </c>
      <c r="G424" s="15">
        <v>1265734.1100000001</v>
      </c>
      <c r="H424" s="15">
        <v>0</v>
      </c>
      <c r="I424" s="15">
        <v>1265734.1100000001</v>
      </c>
      <c r="J424" s="15">
        <v>0</v>
      </c>
      <c r="K424" s="15">
        <v>0</v>
      </c>
      <c r="L424" s="16">
        <f t="shared" si="75"/>
        <v>4465.8899999998976</v>
      </c>
      <c r="M424" s="16">
        <f t="shared" si="76"/>
        <v>434225.8899999999</v>
      </c>
      <c r="N424" s="16">
        <f t="shared" si="77"/>
        <v>99.648410486537557</v>
      </c>
      <c r="O424" s="16">
        <f t="shared" si="78"/>
        <v>434225.8899999999</v>
      </c>
      <c r="P424" s="16">
        <f t="shared" si="79"/>
        <v>4465.8899999998976</v>
      </c>
      <c r="Q424" s="37">
        <f t="shared" si="80"/>
        <v>99.648410486537557</v>
      </c>
    </row>
    <row r="425" spans="1:17" s="11" customFormat="1" ht="15.6">
      <c r="A425" s="12">
        <v>0</v>
      </c>
      <c r="B425" s="13" t="s">
        <v>27</v>
      </c>
      <c r="C425" s="14" t="s">
        <v>28</v>
      </c>
      <c r="D425" s="15">
        <v>1647500</v>
      </c>
      <c r="E425" s="15">
        <v>1699960</v>
      </c>
      <c r="F425" s="15">
        <v>1270200</v>
      </c>
      <c r="G425" s="15">
        <v>1265734.1100000001</v>
      </c>
      <c r="H425" s="15">
        <v>0</v>
      </c>
      <c r="I425" s="15">
        <v>1265734.1100000001</v>
      </c>
      <c r="J425" s="15">
        <v>0</v>
      </c>
      <c r="K425" s="15">
        <v>0</v>
      </c>
      <c r="L425" s="16">
        <f t="shared" si="75"/>
        <v>4465.8899999998976</v>
      </c>
      <c r="M425" s="16">
        <f t="shared" si="76"/>
        <v>434225.8899999999</v>
      </c>
      <c r="N425" s="16">
        <f t="shared" si="77"/>
        <v>99.648410486537557</v>
      </c>
      <c r="O425" s="16">
        <f t="shared" si="78"/>
        <v>434225.8899999999</v>
      </c>
      <c r="P425" s="16">
        <f t="shared" si="79"/>
        <v>4465.8899999998976</v>
      </c>
      <c r="Q425" s="37">
        <f t="shared" si="80"/>
        <v>99.648410486537557</v>
      </c>
    </row>
    <row r="426" spans="1:17" s="11" customFormat="1" ht="15.6">
      <c r="A426" s="12">
        <v>0</v>
      </c>
      <c r="B426" s="13" t="s">
        <v>29</v>
      </c>
      <c r="C426" s="14" t="s">
        <v>30</v>
      </c>
      <c r="D426" s="15">
        <v>362450</v>
      </c>
      <c r="E426" s="15">
        <v>373990</v>
      </c>
      <c r="F426" s="15">
        <v>279850</v>
      </c>
      <c r="G426" s="15">
        <v>278694.83</v>
      </c>
      <c r="H426" s="15">
        <v>0</v>
      </c>
      <c r="I426" s="15">
        <v>278694.83</v>
      </c>
      <c r="J426" s="15">
        <v>0</v>
      </c>
      <c r="K426" s="15">
        <v>0</v>
      </c>
      <c r="L426" s="16">
        <f t="shared" si="75"/>
        <v>1155.1699999999837</v>
      </c>
      <c r="M426" s="16">
        <f t="shared" si="76"/>
        <v>95295.169999999984</v>
      </c>
      <c r="N426" s="16">
        <f t="shared" si="77"/>
        <v>99.587218152581741</v>
      </c>
      <c r="O426" s="16">
        <f t="shared" si="78"/>
        <v>95295.169999999984</v>
      </c>
      <c r="P426" s="16">
        <f t="shared" si="79"/>
        <v>1155.1699999999837</v>
      </c>
      <c r="Q426" s="37">
        <f t="shared" si="80"/>
        <v>99.587218152581741</v>
      </c>
    </row>
    <row r="427" spans="1:17" s="11" customFormat="1" ht="15.6">
      <c r="A427" s="12">
        <v>3</v>
      </c>
      <c r="B427" s="13" t="s">
        <v>31</v>
      </c>
      <c r="C427" s="14" t="s">
        <v>32</v>
      </c>
      <c r="D427" s="15">
        <v>30000</v>
      </c>
      <c r="E427" s="15">
        <v>40000</v>
      </c>
      <c r="F427" s="15">
        <v>39000</v>
      </c>
      <c r="G427" s="15">
        <v>36720.14</v>
      </c>
      <c r="H427" s="15">
        <v>0</v>
      </c>
      <c r="I427" s="15">
        <v>36720.14</v>
      </c>
      <c r="J427" s="15">
        <v>0</v>
      </c>
      <c r="K427" s="15">
        <v>0</v>
      </c>
      <c r="L427" s="16">
        <f t="shared" si="75"/>
        <v>2279.8600000000006</v>
      </c>
      <c r="M427" s="16">
        <f t="shared" si="76"/>
        <v>3279.8600000000006</v>
      </c>
      <c r="N427" s="16">
        <f t="shared" si="77"/>
        <v>94.15420512820512</v>
      </c>
      <c r="O427" s="16">
        <f t="shared" si="78"/>
        <v>3279.8600000000006</v>
      </c>
      <c r="P427" s="16">
        <f t="shared" si="79"/>
        <v>2279.8600000000006</v>
      </c>
      <c r="Q427" s="37">
        <f t="shared" si="80"/>
        <v>94.15420512820512</v>
      </c>
    </row>
    <row r="428" spans="1:17" s="11" customFormat="1" ht="15.6">
      <c r="A428" s="12">
        <v>0</v>
      </c>
      <c r="B428" s="13" t="s">
        <v>33</v>
      </c>
      <c r="C428" s="14" t="s">
        <v>34</v>
      </c>
      <c r="D428" s="15">
        <v>11000</v>
      </c>
      <c r="E428" s="15">
        <v>11000</v>
      </c>
      <c r="F428" s="15">
        <v>11000</v>
      </c>
      <c r="G428" s="15">
        <v>11000</v>
      </c>
      <c r="H428" s="15">
        <v>0</v>
      </c>
      <c r="I428" s="15">
        <v>11000</v>
      </c>
      <c r="J428" s="15">
        <v>0</v>
      </c>
      <c r="K428" s="15">
        <v>0</v>
      </c>
      <c r="L428" s="16">
        <f t="shared" si="75"/>
        <v>0</v>
      </c>
      <c r="M428" s="16">
        <f t="shared" si="76"/>
        <v>0</v>
      </c>
      <c r="N428" s="16">
        <f t="shared" si="77"/>
        <v>100</v>
      </c>
      <c r="O428" s="16">
        <f t="shared" si="78"/>
        <v>0</v>
      </c>
      <c r="P428" s="16">
        <f t="shared" si="79"/>
        <v>0</v>
      </c>
      <c r="Q428" s="37">
        <f t="shared" si="80"/>
        <v>100</v>
      </c>
    </row>
    <row r="429" spans="1:17" s="11" customFormat="1" ht="15.6">
      <c r="A429" s="12">
        <v>0</v>
      </c>
      <c r="B429" s="13" t="s">
        <v>35</v>
      </c>
      <c r="C429" s="14" t="s">
        <v>36</v>
      </c>
      <c r="D429" s="15">
        <v>14000</v>
      </c>
      <c r="E429" s="15">
        <v>14000</v>
      </c>
      <c r="F429" s="15">
        <v>14000</v>
      </c>
      <c r="G429" s="15">
        <v>14000</v>
      </c>
      <c r="H429" s="15">
        <v>0</v>
      </c>
      <c r="I429" s="15">
        <v>14000</v>
      </c>
      <c r="J429" s="15">
        <v>0</v>
      </c>
      <c r="K429" s="15">
        <v>0</v>
      </c>
      <c r="L429" s="16">
        <f t="shared" si="75"/>
        <v>0</v>
      </c>
      <c r="M429" s="16">
        <f t="shared" si="76"/>
        <v>0</v>
      </c>
      <c r="N429" s="16">
        <f t="shared" si="77"/>
        <v>100</v>
      </c>
      <c r="O429" s="16">
        <f t="shared" si="78"/>
        <v>0</v>
      </c>
      <c r="P429" s="16">
        <f t="shared" si="79"/>
        <v>0</v>
      </c>
      <c r="Q429" s="37">
        <f t="shared" si="80"/>
        <v>100</v>
      </c>
    </row>
    <row r="430" spans="1:17" s="11" customFormat="1" ht="15.6">
      <c r="A430" s="12">
        <v>0</v>
      </c>
      <c r="B430" s="13" t="s">
        <v>37</v>
      </c>
      <c r="C430" s="14" t="s">
        <v>38</v>
      </c>
      <c r="D430" s="15">
        <v>5000</v>
      </c>
      <c r="E430" s="15">
        <v>15000</v>
      </c>
      <c r="F430" s="15">
        <v>14000</v>
      </c>
      <c r="G430" s="15">
        <v>11720.14</v>
      </c>
      <c r="H430" s="15">
        <v>0</v>
      </c>
      <c r="I430" s="15">
        <v>11720.14</v>
      </c>
      <c r="J430" s="15">
        <v>0</v>
      </c>
      <c r="K430" s="15">
        <v>0</v>
      </c>
      <c r="L430" s="16">
        <f t="shared" si="75"/>
        <v>2279.8600000000006</v>
      </c>
      <c r="M430" s="16">
        <f t="shared" si="76"/>
        <v>3279.8600000000006</v>
      </c>
      <c r="N430" s="16">
        <f t="shared" si="77"/>
        <v>83.715285714285713</v>
      </c>
      <c r="O430" s="16">
        <f t="shared" si="78"/>
        <v>3279.8600000000006</v>
      </c>
      <c r="P430" s="16">
        <f t="shared" si="79"/>
        <v>2279.8600000000006</v>
      </c>
      <c r="Q430" s="37">
        <f t="shared" si="80"/>
        <v>83.715285714285713</v>
      </c>
    </row>
    <row r="431" spans="1:17" s="11" customFormat="1" ht="24" customHeight="1">
      <c r="A431" s="12">
        <v>1</v>
      </c>
      <c r="B431" s="13" t="s">
        <v>57</v>
      </c>
      <c r="C431" s="14" t="s">
        <v>85</v>
      </c>
      <c r="D431" s="15">
        <v>10782282</v>
      </c>
      <c r="E431" s="15">
        <f t="shared" ref="E431:F431" si="82">E434+E439+E444+E450+E474+E479+E503+E485</f>
        <v>13628699.24</v>
      </c>
      <c r="F431" s="15">
        <f t="shared" si="82"/>
        <v>10130619.24</v>
      </c>
      <c r="G431" s="15">
        <v>8311258.2999999998</v>
      </c>
      <c r="H431" s="15">
        <v>0</v>
      </c>
      <c r="I431" s="15">
        <v>9072844.5199999996</v>
      </c>
      <c r="J431" s="15">
        <v>0</v>
      </c>
      <c r="K431" s="15">
        <v>23800</v>
      </c>
      <c r="L431" s="16">
        <f t="shared" si="75"/>
        <v>1819360.9400000004</v>
      </c>
      <c r="M431" s="16">
        <f t="shared" si="76"/>
        <v>5317440.9400000004</v>
      </c>
      <c r="N431" s="16">
        <f t="shared" si="77"/>
        <v>82.040970083878108</v>
      </c>
      <c r="O431" s="16">
        <f t="shared" si="78"/>
        <v>4555854.7200000007</v>
      </c>
      <c r="P431" s="16">
        <f t="shared" si="79"/>
        <v>1057774.7200000007</v>
      </c>
      <c r="Q431" s="37">
        <f t="shared" si="80"/>
        <v>89.55863708880247</v>
      </c>
    </row>
    <row r="432" spans="1:17" s="11" customFormat="1" ht="81" hidden="1" customHeight="1">
      <c r="A432" s="12">
        <v>2</v>
      </c>
      <c r="B432" s="13" t="s">
        <v>266</v>
      </c>
      <c r="C432" s="14" t="s">
        <v>267</v>
      </c>
      <c r="D432" s="15">
        <v>266900</v>
      </c>
      <c r="E432" s="15">
        <v>466900</v>
      </c>
      <c r="F432" s="15">
        <v>333600</v>
      </c>
      <c r="G432" s="15">
        <v>196750.99</v>
      </c>
      <c r="H432" s="15">
        <v>0</v>
      </c>
      <c r="I432" s="15">
        <v>196750.99</v>
      </c>
      <c r="J432" s="15">
        <v>0</v>
      </c>
      <c r="K432" s="15">
        <v>0</v>
      </c>
      <c r="L432" s="16">
        <f t="shared" si="75"/>
        <v>136849.01</v>
      </c>
      <c r="M432" s="16">
        <f t="shared" si="76"/>
        <v>270149.01</v>
      </c>
      <c r="N432" s="16">
        <f t="shared" si="77"/>
        <v>58.97811450839329</v>
      </c>
      <c r="O432" s="16">
        <f t="shared" si="78"/>
        <v>270149.01</v>
      </c>
      <c r="P432" s="16">
        <f t="shared" si="79"/>
        <v>136849.01</v>
      </c>
      <c r="Q432" s="37">
        <f t="shared" si="80"/>
        <v>58.97811450839329</v>
      </c>
    </row>
    <row r="433" spans="1:17" s="11" customFormat="1" ht="31.2" hidden="1">
      <c r="A433" s="12">
        <v>3</v>
      </c>
      <c r="B433" s="13" t="s">
        <v>268</v>
      </c>
      <c r="C433" s="14" t="s">
        <v>269</v>
      </c>
      <c r="D433" s="15">
        <v>250000</v>
      </c>
      <c r="E433" s="15">
        <v>450000</v>
      </c>
      <c r="F433" s="15">
        <v>320100</v>
      </c>
      <c r="G433" s="15">
        <v>186353.84</v>
      </c>
      <c r="H433" s="15">
        <v>0</v>
      </c>
      <c r="I433" s="15">
        <v>186353.84</v>
      </c>
      <c r="J433" s="15">
        <v>0</v>
      </c>
      <c r="K433" s="15">
        <v>0</v>
      </c>
      <c r="L433" s="16">
        <f t="shared" si="75"/>
        <v>133746.16</v>
      </c>
      <c r="M433" s="16">
        <f t="shared" si="76"/>
        <v>263646.16000000003</v>
      </c>
      <c r="N433" s="16">
        <f t="shared" si="77"/>
        <v>58.217382068103717</v>
      </c>
      <c r="O433" s="16">
        <f t="shared" si="78"/>
        <v>263646.16000000003</v>
      </c>
      <c r="P433" s="16">
        <f t="shared" si="79"/>
        <v>133746.16</v>
      </c>
      <c r="Q433" s="37">
        <f t="shared" si="80"/>
        <v>58.217382068103717</v>
      </c>
    </row>
    <row r="434" spans="1:17" s="11" customFormat="1" ht="37.200000000000003" customHeight="1">
      <c r="A434" s="12">
        <v>1</v>
      </c>
      <c r="B434" s="13" t="s">
        <v>270</v>
      </c>
      <c r="C434" s="14" t="s">
        <v>269</v>
      </c>
      <c r="D434" s="15">
        <v>250000</v>
      </c>
      <c r="E434" s="15">
        <v>450000</v>
      </c>
      <c r="F434" s="15">
        <v>320100</v>
      </c>
      <c r="G434" s="15">
        <v>186353.84</v>
      </c>
      <c r="H434" s="15">
        <v>0</v>
      </c>
      <c r="I434" s="15">
        <v>186353.84</v>
      </c>
      <c r="J434" s="15">
        <v>0</v>
      </c>
      <c r="K434" s="15">
        <v>0</v>
      </c>
      <c r="L434" s="16">
        <f t="shared" si="75"/>
        <v>133746.16</v>
      </c>
      <c r="M434" s="16">
        <f t="shared" si="76"/>
        <v>263646.16000000003</v>
      </c>
      <c r="N434" s="16">
        <f t="shared" si="77"/>
        <v>58.217382068103717</v>
      </c>
      <c r="O434" s="16">
        <f t="shared" si="78"/>
        <v>263646.16000000003</v>
      </c>
      <c r="P434" s="16">
        <f t="shared" si="79"/>
        <v>133746.16</v>
      </c>
      <c r="Q434" s="37">
        <f t="shared" si="80"/>
        <v>58.217382068103717</v>
      </c>
    </row>
    <row r="435" spans="1:17" s="11" customFormat="1" ht="15.6">
      <c r="A435" s="12">
        <v>1</v>
      </c>
      <c r="B435" s="13" t="s">
        <v>21</v>
      </c>
      <c r="C435" s="14" t="s">
        <v>22</v>
      </c>
      <c r="D435" s="15">
        <v>250000</v>
      </c>
      <c r="E435" s="15">
        <v>450000</v>
      </c>
      <c r="F435" s="15">
        <v>320100</v>
      </c>
      <c r="G435" s="15">
        <v>186353.84</v>
      </c>
      <c r="H435" s="15">
        <v>0</v>
      </c>
      <c r="I435" s="15">
        <v>186353.84</v>
      </c>
      <c r="J435" s="15">
        <v>0</v>
      </c>
      <c r="K435" s="15">
        <v>0</v>
      </c>
      <c r="L435" s="16">
        <f t="shared" si="75"/>
        <v>133746.16</v>
      </c>
      <c r="M435" s="16">
        <f t="shared" si="76"/>
        <v>263646.16000000003</v>
      </c>
      <c r="N435" s="16">
        <f t="shared" si="77"/>
        <v>58.217382068103717</v>
      </c>
      <c r="O435" s="16">
        <f t="shared" si="78"/>
        <v>263646.16000000003</v>
      </c>
      <c r="P435" s="16">
        <f t="shared" si="79"/>
        <v>133746.16</v>
      </c>
      <c r="Q435" s="37">
        <f t="shared" si="80"/>
        <v>58.217382068103717</v>
      </c>
    </row>
    <row r="436" spans="1:17" s="11" customFormat="1" ht="15.6">
      <c r="A436" s="12">
        <v>3</v>
      </c>
      <c r="B436" s="13" t="s">
        <v>96</v>
      </c>
      <c r="C436" s="14" t="s">
        <v>97</v>
      </c>
      <c r="D436" s="15">
        <v>250000</v>
      </c>
      <c r="E436" s="15">
        <v>450000</v>
      </c>
      <c r="F436" s="15">
        <v>320100</v>
      </c>
      <c r="G436" s="15">
        <v>186353.84</v>
      </c>
      <c r="H436" s="15">
        <v>0</v>
      </c>
      <c r="I436" s="15">
        <v>186353.84</v>
      </c>
      <c r="J436" s="15">
        <v>0</v>
      </c>
      <c r="K436" s="15">
        <v>0</v>
      </c>
      <c r="L436" s="16">
        <f t="shared" si="75"/>
        <v>133746.16</v>
      </c>
      <c r="M436" s="16">
        <f t="shared" si="76"/>
        <v>263646.16000000003</v>
      </c>
      <c r="N436" s="16">
        <f t="shared" si="77"/>
        <v>58.217382068103717</v>
      </c>
      <c r="O436" s="16">
        <f t="shared" si="78"/>
        <v>263646.16000000003</v>
      </c>
      <c r="P436" s="16">
        <f t="shared" si="79"/>
        <v>133746.16</v>
      </c>
      <c r="Q436" s="37">
        <f t="shared" si="80"/>
        <v>58.217382068103717</v>
      </c>
    </row>
    <row r="437" spans="1:17" s="11" customFormat="1" ht="15.6">
      <c r="A437" s="12">
        <v>0</v>
      </c>
      <c r="B437" s="13" t="s">
        <v>98</v>
      </c>
      <c r="C437" s="14" t="s">
        <v>99</v>
      </c>
      <c r="D437" s="15">
        <v>250000</v>
      </c>
      <c r="E437" s="15">
        <v>450000</v>
      </c>
      <c r="F437" s="15">
        <v>320100</v>
      </c>
      <c r="G437" s="15">
        <v>186353.84</v>
      </c>
      <c r="H437" s="15">
        <v>0</v>
      </c>
      <c r="I437" s="15">
        <v>186353.84</v>
      </c>
      <c r="J437" s="15">
        <v>0</v>
      </c>
      <c r="K437" s="15">
        <v>0</v>
      </c>
      <c r="L437" s="16">
        <f t="shared" si="75"/>
        <v>133746.16</v>
      </c>
      <c r="M437" s="16">
        <f t="shared" si="76"/>
        <v>263646.16000000003</v>
      </c>
      <c r="N437" s="16">
        <f t="shared" si="77"/>
        <v>58.217382068103717</v>
      </c>
      <c r="O437" s="16">
        <f t="shared" si="78"/>
        <v>263646.16000000003</v>
      </c>
      <c r="P437" s="16">
        <f t="shared" si="79"/>
        <v>133746.16</v>
      </c>
      <c r="Q437" s="37">
        <f t="shared" si="80"/>
        <v>58.217382068103717</v>
      </c>
    </row>
    <row r="438" spans="1:17" s="11" customFormat="1" ht="72.599999999999994" hidden="1" customHeight="1">
      <c r="A438" s="12">
        <v>3</v>
      </c>
      <c r="B438" s="13" t="s">
        <v>271</v>
      </c>
      <c r="C438" s="14" t="s">
        <v>272</v>
      </c>
      <c r="D438" s="15">
        <v>16900</v>
      </c>
      <c r="E438" s="15">
        <v>16900</v>
      </c>
      <c r="F438" s="15">
        <v>13500</v>
      </c>
      <c r="G438" s="15">
        <v>10397.15</v>
      </c>
      <c r="H438" s="15">
        <v>0</v>
      </c>
      <c r="I438" s="15">
        <v>10397.15</v>
      </c>
      <c r="J438" s="15">
        <v>0</v>
      </c>
      <c r="K438" s="15">
        <v>0</v>
      </c>
      <c r="L438" s="16">
        <f t="shared" si="75"/>
        <v>3102.8500000000004</v>
      </c>
      <c r="M438" s="16">
        <f t="shared" si="76"/>
        <v>6502.85</v>
      </c>
      <c r="N438" s="16">
        <f t="shared" si="77"/>
        <v>77.015925925925927</v>
      </c>
      <c r="O438" s="16">
        <f t="shared" si="78"/>
        <v>6502.85</v>
      </c>
      <c r="P438" s="16">
        <f t="shared" si="79"/>
        <v>3102.8500000000004</v>
      </c>
      <c r="Q438" s="37">
        <f t="shared" si="80"/>
        <v>77.015925925925927</v>
      </c>
    </row>
    <row r="439" spans="1:17" s="11" customFormat="1" ht="52.8" customHeight="1">
      <c r="A439" s="12">
        <v>1</v>
      </c>
      <c r="B439" s="13" t="s">
        <v>273</v>
      </c>
      <c r="C439" s="14" t="s">
        <v>272</v>
      </c>
      <c r="D439" s="15">
        <v>16900</v>
      </c>
      <c r="E439" s="15">
        <v>16900</v>
      </c>
      <c r="F439" s="15">
        <v>13500</v>
      </c>
      <c r="G439" s="15">
        <v>10397.15</v>
      </c>
      <c r="H439" s="15">
        <v>0</v>
      </c>
      <c r="I439" s="15">
        <v>10397.15</v>
      </c>
      <c r="J439" s="15">
        <v>0</v>
      </c>
      <c r="K439" s="15">
        <v>0</v>
      </c>
      <c r="L439" s="16">
        <f t="shared" si="75"/>
        <v>3102.8500000000004</v>
      </c>
      <c r="M439" s="16">
        <f t="shared" si="76"/>
        <v>6502.85</v>
      </c>
      <c r="N439" s="16">
        <f t="shared" si="77"/>
        <v>77.015925925925927</v>
      </c>
      <c r="O439" s="16">
        <f t="shared" si="78"/>
        <v>6502.85</v>
      </c>
      <c r="P439" s="16">
        <f t="shared" si="79"/>
        <v>3102.8500000000004</v>
      </c>
      <c r="Q439" s="37">
        <f t="shared" si="80"/>
        <v>77.015925925925927</v>
      </c>
    </row>
    <row r="440" spans="1:17" s="11" customFormat="1" ht="15.6">
      <c r="A440" s="12">
        <v>1</v>
      </c>
      <c r="B440" s="13" t="s">
        <v>21</v>
      </c>
      <c r="C440" s="14" t="s">
        <v>22</v>
      </c>
      <c r="D440" s="15">
        <v>16900</v>
      </c>
      <c r="E440" s="15">
        <v>16900</v>
      </c>
      <c r="F440" s="15">
        <v>13500</v>
      </c>
      <c r="G440" s="15">
        <v>10397.15</v>
      </c>
      <c r="H440" s="15">
        <v>0</v>
      </c>
      <c r="I440" s="15">
        <v>10397.15</v>
      </c>
      <c r="J440" s="15">
        <v>0</v>
      </c>
      <c r="K440" s="15">
        <v>0</v>
      </c>
      <c r="L440" s="16">
        <f t="shared" si="75"/>
        <v>3102.8500000000004</v>
      </c>
      <c r="M440" s="16">
        <f t="shared" si="76"/>
        <v>6502.85</v>
      </c>
      <c r="N440" s="16">
        <f t="shared" si="77"/>
        <v>77.015925925925927</v>
      </c>
      <c r="O440" s="16">
        <f t="shared" si="78"/>
        <v>6502.85</v>
      </c>
      <c r="P440" s="16">
        <f t="shared" si="79"/>
        <v>3102.8500000000004</v>
      </c>
      <c r="Q440" s="37">
        <f t="shared" si="80"/>
        <v>77.015925925925927</v>
      </c>
    </row>
    <row r="441" spans="1:17" s="11" customFormat="1" ht="15.6">
      <c r="A441" s="12">
        <v>3</v>
      </c>
      <c r="B441" s="13" t="s">
        <v>96</v>
      </c>
      <c r="C441" s="14" t="s">
        <v>97</v>
      </c>
      <c r="D441" s="15">
        <v>16900</v>
      </c>
      <c r="E441" s="15">
        <v>16900</v>
      </c>
      <c r="F441" s="15">
        <v>13500</v>
      </c>
      <c r="G441" s="15">
        <v>10397.15</v>
      </c>
      <c r="H441" s="15">
        <v>0</v>
      </c>
      <c r="I441" s="15">
        <v>10397.15</v>
      </c>
      <c r="J441" s="15">
        <v>0</v>
      </c>
      <c r="K441" s="15">
        <v>0</v>
      </c>
      <c r="L441" s="16">
        <f t="shared" si="75"/>
        <v>3102.8500000000004</v>
      </c>
      <c r="M441" s="16">
        <f t="shared" si="76"/>
        <v>6502.85</v>
      </c>
      <c r="N441" s="16">
        <f t="shared" si="77"/>
        <v>77.015925925925927</v>
      </c>
      <c r="O441" s="16">
        <f t="shared" si="78"/>
        <v>6502.85</v>
      </c>
      <c r="P441" s="16">
        <f t="shared" si="79"/>
        <v>3102.8500000000004</v>
      </c>
      <c r="Q441" s="37">
        <f t="shared" si="80"/>
        <v>77.015925925925927</v>
      </c>
    </row>
    <row r="442" spans="1:17" s="11" customFormat="1" ht="15.6">
      <c r="A442" s="12">
        <v>0</v>
      </c>
      <c r="B442" s="13" t="s">
        <v>98</v>
      </c>
      <c r="C442" s="14" t="s">
        <v>99</v>
      </c>
      <c r="D442" s="15">
        <v>16900</v>
      </c>
      <c r="E442" s="15">
        <v>16900</v>
      </c>
      <c r="F442" s="15">
        <v>13500</v>
      </c>
      <c r="G442" s="15">
        <v>10397.15</v>
      </c>
      <c r="H442" s="15">
        <v>0</v>
      </c>
      <c r="I442" s="15">
        <v>10397.15</v>
      </c>
      <c r="J442" s="15">
        <v>0</v>
      </c>
      <c r="K442" s="15">
        <v>0</v>
      </c>
      <c r="L442" s="16">
        <f t="shared" si="75"/>
        <v>3102.8500000000004</v>
      </c>
      <c r="M442" s="16">
        <f t="shared" si="76"/>
        <v>6502.85</v>
      </c>
      <c r="N442" s="16">
        <f t="shared" si="77"/>
        <v>77.015925925925927</v>
      </c>
      <c r="O442" s="16">
        <f t="shared" si="78"/>
        <v>6502.85</v>
      </c>
      <c r="P442" s="16">
        <f t="shared" si="79"/>
        <v>3102.8500000000004</v>
      </c>
      <c r="Q442" s="37">
        <f t="shared" si="80"/>
        <v>77.015925925925927</v>
      </c>
    </row>
    <row r="443" spans="1:17" s="11" customFormat="1" ht="46.8" hidden="1">
      <c r="A443" s="12">
        <v>2</v>
      </c>
      <c r="B443" s="13" t="s">
        <v>274</v>
      </c>
      <c r="C443" s="14" t="s">
        <v>275</v>
      </c>
      <c r="D443" s="15">
        <v>5142</v>
      </c>
      <c r="E443" s="15">
        <v>6390</v>
      </c>
      <c r="F443" s="15">
        <v>3830</v>
      </c>
      <c r="G443" s="15">
        <v>3263</v>
      </c>
      <c r="H443" s="15">
        <v>0</v>
      </c>
      <c r="I443" s="15">
        <v>3263</v>
      </c>
      <c r="J443" s="15">
        <v>0</v>
      </c>
      <c r="K443" s="15">
        <v>0</v>
      </c>
      <c r="L443" s="16">
        <f t="shared" si="75"/>
        <v>567</v>
      </c>
      <c r="M443" s="16">
        <f t="shared" si="76"/>
        <v>3127</v>
      </c>
      <c r="N443" s="16">
        <f t="shared" si="77"/>
        <v>85.195822454308086</v>
      </c>
      <c r="O443" s="16">
        <f t="shared" si="78"/>
        <v>3127</v>
      </c>
      <c r="P443" s="16">
        <f t="shared" si="79"/>
        <v>567</v>
      </c>
      <c r="Q443" s="37">
        <f t="shared" si="80"/>
        <v>85.195822454308086</v>
      </c>
    </row>
    <row r="444" spans="1:17" s="11" customFormat="1" ht="52.8" customHeight="1">
      <c r="A444" s="12">
        <v>1</v>
      </c>
      <c r="B444" s="13" t="s">
        <v>276</v>
      </c>
      <c r="C444" s="14" t="s">
        <v>275</v>
      </c>
      <c r="D444" s="15">
        <v>5142</v>
      </c>
      <c r="E444" s="15">
        <v>6390</v>
      </c>
      <c r="F444" s="15">
        <v>3830</v>
      </c>
      <c r="G444" s="15">
        <v>3263</v>
      </c>
      <c r="H444" s="15">
        <v>0</v>
      </c>
      <c r="I444" s="15">
        <v>3263</v>
      </c>
      <c r="J444" s="15">
        <v>0</v>
      </c>
      <c r="K444" s="15">
        <v>0</v>
      </c>
      <c r="L444" s="16">
        <f t="shared" si="75"/>
        <v>567</v>
      </c>
      <c r="M444" s="16">
        <f t="shared" si="76"/>
        <v>3127</v>
      </c>
      <c r="N444" s="16">
        <f t="shared" si="77"/>
        <v>85.195822454308086</v>
      </c>
      <c r="O444" s="16">
        <f t="shared" si="78"/>
        <v>3127</v>
      </c>
      <c r="P444" s="16">
        <f t="shared" si="79"/>
        <v>567</v>
      </c>
      <c r="Q444" s="37">
        <f t="shared" si="80"/>
        <v>85.195822454308086</v>
      </c>
    </row>
    <row r="445" spans="1:17" s="11" customFormat="1" ht="15.6">
      <c r="A445" s="12">
        <v>1</v>
      </c>
      <c r="B445" s="13" t="s">
        <v>21</v>
      </c>
      <c r="C445" s="14" t="s">
        <v>22</v>
      </c>
      <c r="D445" s="15">
        <v>5142</v>
      </c>
      <c r="E445" s="15">
        <v>6390</v>
      </c>
      <c r="F445" s="15">
        <v>3830</v>
      </c>
      <c r="G445" s="15">
        <v>3263</v>
      </c>
      <c r="H445" s="15">
        <v>0</v>
      </c>
      <c r="I445" s="15">
        <v>3263</v>
      </c>
      <c r="J445" s="15">
        <v>0</v>
      </c>
      <c r="K445" s="15">
        <v>0</v>
      </c>
      <c r="L445" s="16">
        <f t="shared" si="75"/>
        <v>567</v>
      </c>
      <c r="M445" s="16">
        <f t="shared" si="76"/>
        <v>3127</v>
      </c>
      <c r="N445" s="16">
        <f t="shared" si="77"/>
        <v>85.195822454308086</v>
      </c>
      <c r="O445" s="16">
        <f t="shared" si="78"/>
        <v>3127</v>
      </c>
      <c r="P445" s="16">
        <f t="shared" si="79"/>
        <v>567</v>
      </c>
      <c r="Q445" s="37">
        <f t="shared" si="80"/>
        <v>85.195822454308086</v>
      </c>
    </row>
    <row r="446" spans="1:17" s="11" customFormat="1" ht="15.6">
      <c r="A446" s="12">
        <v>3</v>
      </c>
      <c r="B446" s="13" t="s">
        <v>96</v>
      </c>
      <c r="C446" s="14" t="s">
        <v>97</v>
      </c>
      <c r="D446" s="15">
        <v>5142</v>
      </c>
      <c r="E446" s="15">
        <v>6390</v>
      </c>
      <c r="F446" s="15">
        <v>3830</v>
      </c>
      <c r="G446" s="15">
        <v>3263</v>
      </c>
      <c r="H446" s="15">
        <v>0</v>
      </c>
      <c r="I446" s="15">
        <v>3263</v>
      </c>
      <c r="J446" s="15">
        <v>0</v>
      </c>
      <c r="K446" s="15">
        <v>0</v>
      </c>
      <c r="L446" s="16">
        <f t="shared" si="75"/>
        <v>567</v>
      </c>
      <c r="M446" s="16">
        <f t="shared" si="76"/>
        <v>3127</v>
      </c>
      <c r="N446" s="16">
        <f t="shared" si="77"/>
        <v>85.195822454308086</v>
      </c>
      <c r="O446" s="16">
        <f t="shared" si="78"/>
        <v>3127</v>
      </c>
      <c r="P446" s="16">
        <f t="shared" si="79"/>
        <v>567</v>
      </c>
      <c r="Q446" s="37">
        <f t="shared" si="80"/>
        <v>85.195822454308086</v>
      </c>
    </row>
    <row r="447" spans="1:17" s="11" customFormat="1" ht="15.6">
      <c r="A447" s="12">
        <v>0</v>
      </c>
      <c r="B447" s="13" t="s">
        <v>98</v>
      </c>
      <c r="C447" s="14" t="s">
        <v>99</v>
      </c>
      <c r="D447" s="15">
        <v>5142</v>
      </c>
      <c r="E447" s="15">
        <v>6390</v>
      </c>
      <c r="F447" s="15">
        <v>3830</v>
      </c>
      <c r="G447" s="15">
        <v>3263</v>
      </c>
      <c r="H447" s="15">
        <v>0</v>
      </c>
      <c r="I447" s="15">
        <v>3263</v>
      </c>
      <c r="J447" s="15">
        <v>0</v>
      </c>
      <c r="K447" s="15">
        <v>0</v>
      </c>
      <c r="L447" s="16">
        <f t="shared" si="75"/>
        <v>567</v>
      </c>
      <c r="M447" s="16">
        <f t="shared" si="76"/>
        <v>3127</v>
      </c>
      <c r="N447" s="16">
        <f t="shared" si="77"/>
        <v>85.195822454308086</v>
      </c>
      <c r="O447" s="16">
        <f t="shared" si="78"/>
        <v>3127</v>
      </c>
      <c r="P447" s="16">
        <f t="shared" si="79"/>
        <v>567</v>
      </c>
      <c r="Q447" s="37">
        <f t="shared" si="80"/>
        <v>85.195822454308086</v>
      </c>
    </row>
    <row r="448" spans="1:17" s="11" customFormat="1" ht="31.2" hidden="1">
      <c r="A448" s="12">
        <v>2</v>
      </c>
      <c r="B448" s="13" t="s">
        <v>277</v>
      </c>
      <c r="C448" s="14" t="s">
        <v>278</v>
      </c>
      <c r="D448" s="15">
        <v>0</v>
      </c>
      <c r="E448" s="15">
        <v>11284840</v>
      </c>
      <c r="F448" s="15">
        <v>7987620</v>
      </c>
      <c r="G448" s="15">
        <v>7384924.3099999996</v>
      </c>
      <c r="H448" s="15">
        <v>0</v>
      </c>
      <c r="I448" s="15">
        <v>8146510.5299999993</v>
      </c>
      <c r="J448" s="15">
        <v>0</v>
      </c>
      <c r="K448" s="15">
        <v>23800</v>
      </c>
      <c r="L448" s="16">
        <f t="shared" si="75"/>
        <v>602695.69000000041</v>
      </c>
      <c r="M448" s="16">
        <f t="shared" si="76"/>
        <v>3899915.6900000004</v>
      </c>
      <c r="N448" s="16">
        <f t="shared" si="77"/>
        <v>92.454627410918391</v>
      </c>
      <c r="O448" s="16">
        <f t="shared" si="78"/>
        <v>3138329.4700000007</v>
      </c>
      <c r="P448" s="16">
        <f t="shared" si="79"/>
        <v>-158890.52999999933</v>
      </c>
      <c r="Q448" s="37">
        <f t="shared" si="80"/>
        <v>101.98920992736258</v>
      </c>
    </row>
    <row r="449" spans="1:17" s="11" customFormat="1" ht="93.6" hidden="1">
      <c r="A449" s="12">
        <v>3</v>
      </c>
      <c r="B449" s="13" t="s">
        <v>279</v>
      </c>
      <c r="C449" s="14" t="s">
        <v>280</v>
      </c>
      <c r="D449" s="15">
        <v>0</v>
      </c>
      <c r="E449" s="15">
        <f t="shared" ref="E449:F449" si="83">E450</f>
        <v>12170409.24</v>
      </c>
      <c r="F449" s="15">
        <f t="shared" si="83"/>
        <v>8873189.2400000002</v>
      </c>
      <c r="G449" s="15">
        <v>7384924.3099999996</v>
      </c>
      <c r="H449" s="15">
        <v>0</v>
      </c>
      <c r="I449" s="15">
        <v>8146510.5299999993</v>
      </c>
      <c r="J449" s="15">
        <v>0</v>
      </c>
      <c r="K449" s="15">
        <v>23800</v>
      </c>
      <c r="L449" s="16">
        <f t="shared" si="75"/>
        <v>1488264.9300000006</v>
      </c>
      <c r="M449" s="16">
        <f t="shared" si="76"/>
        <v>4785484.9300000006</v>
      </c>
      <c r="N449" s="16">
        <f t="shared" si="77"/>
        <v>83.227395587474234</v>
      </c>
      <c r="O449" s="16">
        <f t="shared" si="78"/>
        <v>4023898.7100000009</v>
      </c>
      <c r="P449" s="16">
        <f t="shared" si="79"/>
        <v>726678.71000000089</v>
      </c>
      <c r="Q449" s="37">
        <f t="shared" si="80"/>
        <v>91.810399954909556</v>
      </c>
    </row>
    <row r="450" spans="1:17" s="11" customFormat="1" ht="99.6" customHeight="1">
      <c r="A450" s="12">
        <v>1</v>
      </c>
      <c r="B450" s="13" t="s">
        <v>281</v>
      </c>
      <c r="C450" s="14" t="s">
        <v>280</v>
      </c>
      <c r="D450" s="15">
        <v>0</v>
      </c>
      <c r="E450" s="15">
        <f t="shared" ref="E450:F450" si="84">E451+E468</f>
        <v>12170409.24</v>
      </c>
      <c r="F450" s="15">
        <f t="shared" si="84"/>
        <v>8873189.2400000002</v>
      </c>
      <c r="G450" s="15">
        <v>7384924.3099999996</v>
      </c>
      <c r="H450" s="15">
        <v>0</v>
      </c>
      <c r="I450" s="15">
        <v>8146510.5299999993</v>
      </c>
      <c r="J450" s="15">
        <v>0</v>
      </c>
      <c r="K450" s="15">
        <v>23800</v>
      </c>
      <c r="L450" s="16">
        <f t="shared" si="75"/>
        <v>1488264.9300000006</v>
      </c>
      <c r="M450" s="16">
        <f t="shared" si="76"/>
        <v>4785484.9300000006</v>
      </c>
      <c r="N450" s="16">
        <f t="shared" si="77"/>
        <v>83.227395587474234</v>
      </c>
      <c r="O450" s="16">
        <f t="shared" si="78"/>
        <v>4023898.7100000009</v>
      </c>
      <c r="P450" s="16">
        <f t="shared" si="79"/>
        <v>726678.71000000089</v>
      </c>
      <c r="Q450" s="37">
        <f t="shared" si="80"/>
        <v>91.810399954909556</v>
      </c>
    </row>
    <row r="451" spans="1:17" s="11" customFormat="1" ht="15.6">
      <c r="A451" s="12">
        <v>1</v>
      </c>
      <c r="B451" s="13" t="s">
        <v>21</v>
      </c>
      <c r="C451" s="14" t="s">
        <v>22</v>
      </c>
      <c r="D451" s="15">
        <v>0</v>
      </c>
      <c r="E451" s="15">
        <f t="shared" ref="E451:F451" si="85">E452+E456+E467</f>
        <v>10609382.84</v>
      </c>
      <c r="F451" s="15">
        <f t="shared" si="85"/>
        <v>8071762.8399999999</v>
      </c>
      <c r="G451" s="15">
        <v>6878945.3999999994</v>
      </c>
      <c r="H451" s="15">
        <v>0</v>
      </c>
      <c r="I451" s="15">
        <v>7370105.2199999988</v>
      </c>
      <c r="J451" s="15">
        <v>0</v>
      </c>
      <c r="K451" s="15">
        <v>0</v>
      </c>
      <c r="L451" s="16">
        <f t="shared" si="75"/>
        <v>1192817.4400000004</v>
      </c>
      <c r="M451" s="16">
        <f t="shared" si="76"/>
        <v>3730437.4400000004</v>
      </c>
      <c r="N451" s="16">
        <f t="shared" si="77"/>
        <v>85.222342830875348</v>
      </c>
      <c r="O451" s="16">
        <f t="shared" si="78"/>
        <v>3239277.620000001</v>
      </c>
      <c r="P451" s="16">
        <f t="shared" si="79"/>
        <v>701657.62000000104</v>
      </c>
      <c r="Q451" s="37">
        <f t="shared" si="80"/>
        <v>91.307256742939671</v>
      </c>
    </row>
    <row r="452" spans="1:17" s="11" customFormat="1" ht="15.6">
      <c r="A452" s="12">
        <v>2</v>
      </c>
      <c r="B452" s="13" t="s">
        <v>23</v>
      </c>
      <c r="C452" s="14" t="s">
        <v>24</v>
      </c>
      <c r="D452" s="15">
        <v>0</v>
      </c>
      <c r="E452" s="15">
        <f t="shared" ref="E452:F452" si="86">E454+E455</f>
        <v>8673560</v>
      </c>
      <c r="F452" s="15">
        <f t="shared" si="86"/>
        <v>6492520</v>
      </c>
      <c r="G452" s="15">
        <v>6114292.7999999998</v>
      </c>
      <c r="H452" s="15">
        <v>0</v>
      </c>
      <c r="I452" s="15">
        <v>6117787.3300000001</v>
      </c>
      <c r="J452" s="15">
        <v>0</v>
      </c>
      <c r="K452" s="15">
        <v>0</v>
      </c>
      <c r="L452" s="16">
        <f t="shared" si="75"/>
        <v>378227.20000000019</v>
      </c>
      <c r="M452" s="16">
        <f t="shared" si="76"/>
        <v>2559267.2000000002</v>
      </c>
      <c r="N452" s="16">
        <f t="shared" si="77"/>
        <v>94.174416097293502</v>
      </c>
      <c r="O452" s="16">
        <f t="shared" si="78"/>
        <v>2555772.67</v>
      </c>
      <c r="P452" s="16">
        <f t="shared" si="79"/>
        <v>374732.66999999993</v>
      </c>
      <c r="Q452" s="37">
        <f t="shared" si="80"/>
        <v>94.22824003622631</v>
      </c>
    </row>
    <row r="453" spans="1:17" s="11" customFormat="1" ht="15.6">
      <c r="A453" s="12">
        <v>2</v>
      </c>
      <c r="B453" s="13" t="s">
        <v>25</v>
      </c>
      <c r="C453" s="14" t="s">
        <v>26</v>
      </c>
      <c r="D453" s="15">
        <v>0</v>
      </c>
      <c r="E453" s="15">
        <f t="shared" ref="E453:F453" si="87">E454</f>
        <v>7109450</v>
      </c>
      <c r="F453" s="15">
        <f t="shared" si="87"/>
        <v>5321820</v>
      </c>
      <c r="G453" s="15">
        <v>5012930.38</v>
      </c>
      <c r="H453" s="15">
        <v>0</v>
      </c>
      <c r="I453" s="15">
        <v>5015794.75</v>
      </c>
      <c r="J453" s="15">
        <v>0</v>
      </c>
      <c r="K453" s="15">
        <v>0</v>
      </c>
      <c r="L453" s="16">
        <f t="shared" si="75"/>
        <v>308889.62000000011</v>
      </c>
      <c r="M453" s="16">
        <f t="shared" si="76"/>
        <v>2096519.62</v>
      </c>
      <c r="N453" s="16">
        <f t="shared" si="77"/>
        <v>94.195789786200962</v>
      </c>
      <c r="O453" s="16">
        <f t="shared" si="78"/>
        <v>2093655.25</v>
      </c>
      <c r="P453" s="16">
        <f t="shared" si="79"/>
        <v>306025.25</v>
      </c>
      <c r="Q453" s="37">
        <f t="shared" si="80"/>
        <v>94.249612914378915</v>
      </c>
    </row>
    <row r="454" spans="1:17" s="11" customFormat="1" ht="15.6">
      <c r="A454" s="12">
        <v>0</v>
      </c>
      <c r="B454" s="13" t="s">
        <v>27</v>
      </c>
      <c r="C454" s="14" t="s">
        <v>28</v>
      </c>
      <c r="D454" s="15">
        <v>0</v>
      </c>
      <c r="E454" s="15">
        <f>7099450+10000</f>
        <v>7109450</v>
      </c>
      <c r="F454" s="15">
        <f>5311820+10000</f>
        <v>5321820</v>
      </c>
      <c r="G454" s="15">
        <v>5012930.38</v>
      </c>
      <c r="H454" s="15">
        <v>0</v>
      </c>
      <c r="I454" s="15">
        <v>5015794.75</v>
      </c>
      <c r="J454" s="15">
        <v>0</v>
      </c>
      <c r="K454" s="15">
        <v>0</v>
      </c>
      <c r="L454" s="16">
        <f t="shared" si="75"/>
        <v>308889.62000000011</v>
      </c>
      <c r="M454" s="16">
        <f t="shared" si="76"/>
        <v>2096519.62</v>
      </c>
      <c r="N454" s="16">
        <f t="shared" si="77"/>
        <v>94.195789786200962</v>
      </c>
      <c r="O454" s="16">
        <f t="shared" si="78"/>
        <v>2093655.25</v>
      </c>
      <c r="P454" s="16">
        <f t="shared" si="79"/>
        <v>306025.25</v>
      </c>
      <c r="Q454" s="37">
        <f t="shared" si="80"/>
        <v>94.249612914378915</v>
      </c>
    </row>
    <row r="455" spans="1:17" s="11" customFormat="1" ht="15.6">
      <c r="A455" s="12">
        <v>0</v>
      </c>
      <c r="B455" s="13" t="s">
        <v>29</v>
      </c>
      <c r="C455" s="14" t="s">
        <v>30</v>
      </c>
      <c r="D455" s="15">
        <v>0</v>
      </c>
      <c r="E455" s="15">
        <f>1561910+2200</f>
        <v>1564110</v>
      </c>
      <c r="F455" s="15">
        <f>1168500+2200</f>
        <v>1170700</v>
      </c>
      <c r="G455" s="15">
        <v>1101362.42</v>
      </c>
      <c r="H455" s="15">
        <v>0</v>
      </c>
      <c r="I455" s="15">
        <v>1101992.5799999998</v>
      </c>
      <c r="J455" s="15">
        <v>0</v>
      </c>
      <c r="K455" s="15">
        <v>0</v>
      </c>
      <c r="L455" s="16">
        <f t="shared" si="75"/>
        <v>69337.580000000075</v>
      </c>
      <c r="M455" s="16">
        <f t="shared" si="76"/>
        <v>462747.58000000007</v>
      </c>
      <c r="N455" s="16">
        <f t="shared" si="77"/>
        <v>94.077254633979663</v>
      </c>
      <c r="O455" s="16">
        <f t="shared" si="78"/>
        <v>462117.42000000016</v>
      </c>
      <c r="P455" s="16">
        <f t="shared" si="79"/>
        <v>68707.420000000158</v>
      </c>
      <c r="Q455" s="37">
        <f t="shared" si="80"/>
        <v>94.131082258477818</v>
      </c>
    </row>
    <row r="456" spans="1:17" s="11" customFormat="1" ht="15.6">
      <c r="A456" s="12">
        <v>3</v>
      </c>
      <c r="B456" s="13" t="s">
        <v>31</v>
      </c>
      <c r="C456" s="14" t="s">
        <v>32</v>
      </c>
      <c r="D456" s="15">
        <v>0</v>
      </c>
      <c r="E456" s="15">
        <f t="shared" ref="E456:F456" si="88">E457+E458+E459+E460+E461+E462</f>
        <v>1930722.8399999999</v>
      </c>
      <c r="F456" s="15">
        <f t="shared" si="88"/>
        <v>1574142.8399999999</v>
      </c>
      <c r="G456" s="15">
        <v>759552.6</v>
      </c>
      <c r="H456" s="15">
        <v>0</v>
      </c>
      <c r="I456" s="15">
        <v>1247217.8900000001</v>
      </c>
      <c r="J456" s="15">
        <v>0</v>
      </c>
      <c r="K456" s="15">
        <v>0</v>
      </c>
      <c r="L456" s="16">
        <f t="shared" si="75"/>
        <v>814590.23999999987</v>
      </c>
      <c r="M456" s="16">
        <f t="shared" si="76"/>
        <v>1171170.2399999998</v>
      </c>
      <c r="N456" s="16">
        <f t="shared" si="77"/>
        <v>48.251821924876907</v>
      </c>
      <c r="O456" s="16">
        <f t="shared" si="78"/>
        <v>683504.94999999972</v>
      </c>
      <c r="P456" s="16">
        <f t="shared" si="79"/>
        <v>326924.94999999972</v>
      </c>
      <c r="Q456" s="37">
        <f t="shared" si="80"/>
        <v>79.231557537688275</v>
      </c>
    </row>
    <row r="457" spans="1:17" s="11" customFormat="1" ht="15.6">
      <c r="A457" s="12">
        <v>0</v>
      </c>
      <c r="B457" s="13" t="s">
        <v>33</v>
      </c>
      <c r="C457" s="14" t="s">
        <v>34</v>
      </c>
      <c r="D457" s="15">
        <v>0</v>
      </c>
      <c r="E457" s="15">
        <f>254400+85000+50000+20000+42942.84</f>
        <v>452342.83999999997</v>
      </c>
      <c r="F457" s="15">
        <f>209400+85000+70000+42942.84</f>
        <v>407342.83999999997</v>
      </c>
      <c r="G457" s="15">
        <v>204154.33</v>
      </c>
      <c r="H457" s="15">
        <v>0</v>
      </c>
      <c r="I457" s="15">
        <v>353370.27</v>
      </c>
      <c r="J457" s="15">
        <v>0</v>
      </c>
      <c r="K457" s="15">
        <v>0</v>
      </c>
      <c r="L457" s="16">
        <f t="shared" si="75"/>
        <v>203188.50999999998</v>
      </c>
      <c r="M457" s="16">
        <f t="shared" si="76"/>
        <v>248188.50999999998</v>
      </c>
      <c r="N457" s="16">
        <f t="shared" si="77"/>
        <v>50.118551242977539</v>
      </c>
      <c r="O457" s="16">
        <f t="shared" si="78"/>
        <v>98972.569999999949</v>
      </c>
      <c r="P457" s="16">
        <f t="shared" si="79"/>
        <v>53972.569999999949</v>
      </c>
      <c r="Q457" s="37">
        <f t="shared" si="80"/>
        <v>86.750087469317023</v>
      </c>
    </row>
    <row r="458" spans="1:17" s="11" customFormat="1" ht="15.6">
      <c r="A458" s="12">
        <v>0</v>
      </c>
      <c r="B458" s="13" t="s">
        <v>178</v>
      </c>
      <c r="C458" s="14" t="s">
        <v>179</v>
      </c>
      <c r="D458" s="15">
        <v>0</v>
      </c>
      <c r="E458" s="15">
        <f>19000+50000</f>
        <v>69000</v>
      </c>
      <c r="F458" s="15">
        <f>16000+50000</f>
        <v>66000</v>
      </c>
      <c r="G458" s="15">
        <v>1284</v>
      </c>
      <c r="H458" s="15">
        <v>0</v>
      </c>
      <c r="I458" s="15">
        <v>50458</v>
      </c>
      <c r="J458" s="15">
        <v>0</v>
      </c>
      <c r="K458" s="15">
        <v>0</v>
      </c>
      <c r="L458" s="16">
        <f t="shared" ref="L458:L521" si="89">F458-G458</f>
        <v>64716</v>
      </c>
      <c r="M458" s="16">
        <f t="shared" ref="M458:M521" si="90">E458-G458</f>
        <v>67716</v>
      </c>
      <c r="N458" s="16">
        <f t="shared" ref="N458:N521" si="91">IF(F458=0,0,(G458/F458)*100)</f>
        <v>1.9454545454545453</v>
      </c>
      <c r="O458" s="16">
        <f t="shared" ref="O458:O521" si="92">E458-I458</f>
        <v>18542</v>
      </c>
      <c r="P458" s="16">
        <f t="shared" ref="P458:P521" si="93">F458-I458</f>
        <v>15542</v>
      </c>
      <c r="Q458" s="37">
        <f t="shared" ref="Q458:Q521" si="94">IF(F458=0,0,(I458/F458)*100)</f>
        <v>76.451515151515153</v>
      </c>
    </row>
    <row r="459" spans="1:17" s="11" customFormat="1" ht="15.6">
      <c r="A459" s="12">
        <v>0</v>
      </c>
      <c r="B459" s="13" t="s">
        <v>90</v>
      </c>
      <c r="C459" s="14" t="s">
        <v>91</v>
      </c>
      <c r="D459" s="15">
        <v>0</v>
      </c>
      <c r="E459" s="15">
        <f>254900+300000</f>
        <v>554900</v>
      </c>
      <c r="F459" s="15">
        <f>196000+300000</f>
        <v>496000</v>
      </c>
      <c r="G459" s="15">
        <v>107250.7</v>
      </c>
      <c r="H459" s="15">
        <v>0</v>
      </c>
      <c r="I459" s="15">
        <v>384526.05</v>
      </c>
      <c r="J459" s="15">
        <v>0</v>
      </c>
      <c r="K459" s="15">
        <v>0</v>
      </c>
      <c r="L459" s="16">
        <f t="shared" si="89"/>
        <v>388749.3</v>
      </c>
      <c r="M459" s="16">
        <f t="shared" si="90"/>
        <v>447649.3</v>
      </c>
      <c r="N459" s="16">
        <f t="shared" si="91"/>
        <v>21.623124999999998</v>
      </c>
      <c r="O459" s="16">
        <f t="shared" si="92"/>
        <v>170373.95</v>
      </c>
      <c r="P459" s="16">
        <f t="shared" si="93"/>
        <v>111473.95000000001</v>
      </c>
      <c r="Q459" s="37">
        <f t="shared" si="94"/>
        <v>77.525413306451611</v>
      </c>
    </row>
    <row r="460" spans="1:17" s="11" customFormat="1" ht="15.6">
      <c r="A460" s="12">
        <v>0</v>
      </c>
      <c r="B460" s="13" t="s">
        <v>35</v>
      </c>
      <c r="C460" s="14" t="s">
        <v>36</v>
      </c>
      <c r="D460" s="15">
        <v>0</v>
      </c>
      <c r="E460" s="15">
        <f>54200+30000</f>
        <v>84200</v>
      </c>
      <c r="F460" s="15">
        <f>48200+30000</f>
        <v>78200</v>
      </c>
      <c r="G460" s="15">
        <v>33155.31</v>
      </c>
      <c r="H460" s="15">
        <v>0</v>
      </c>
      <c r="I460" s="15">
        <v>45155.31</v>
      </c>
      <c r="J460" s="15">
        <v>0</v>
      </c>
      <c r="K460" s="15">
        <v>0</v>
      </c>
      <c r="L460" s="16">
        <f t="shared" si="89"/>
        <v>45044.69</v>
      </c>
      <c r="M460" s="16">
        <f t="shared" si="90"/>
        <v>51044.69</v>
      </c>
      <c r="N460" s="16">
        <f t="shared" si="91"/>
        <v>42.398094629156006</v>
      </c>
      <c r="O460" s="16">
        <f t="shared" si="92"/>
        <v>39044.69</v>
      </c>
      <c r="P460" s="16">
        <f t="shared" si="93"/>
        <v>33044.69</v>
      </c>
      <c r="Q460" s="37">
        <f t="shared" si="94"/>
        <v>57.743363171355497</v>
      </c>
    </row>
    <row r="461" spans="1:17" s="11" customFormat="1" ht="15.6">
      <c r="A461" s="12">
        <v>0</v>
      </c>
      <c r="B461" s="13" t="s">
        <v>37</v>
      </c>
      <c r="C461" s="14" t="s">
        <v>38</v>
      </c>
      <c r="D461" s="15">
        <v>0</v>
      </c>
      <c r="E461" s="15">
        <v>5000</v>
      </c>
      <c r="F461" s="15">
        <v>5000</v>
      </c>
      <c r="G461" s="15">
        <v>300</v>
      </c>
      <c r="H461" s="15">
        <v>0</v>
      </c>
      <c r="I461" s="15">
        <v>300</v>
      </c>
      <c r="J461" s="15">
        <v>0</v>
      </c>
      <c r="K461" s="15">
        <v>0</v>
      </c>
      <c r="L461" s="16">
        <f t="shared" si="89"/>
        <v>4700</v>
      </c>
      <c r="M461" s="16">
        <f t="shared" si="90"/>
        <v>4700</v>
      </c>
      <c r="N461" s="16">
        <f t="shared" si="91"/>
        <v>6</v>
      </c>
      <c r="O461" s="16">
        <f t="shared" si="92"/>
        <v>4700</v>
      </c>
      <c r="P461" s="16">
        <f t="shared" si="93"/>
        <v>4700</v>
      </c>
      <c r="Q461" s="37">
        <f t="shared" si="94"/>
        <v>6</v>
      </c>
    </row>
    <row r="462" spans="1:17" s="11" customFormat="1" ht="15.6">
      <c r="A462" s="12">
        <v>3</v>
      </c>
      <c r="B462" s="13" t="s">
        <v>39</v>
      </c>
      <c r="C462" s="14" t="s">
        <v>40</v>
      </c>
      <c r="D462" s="15">
        <v>0</v>
      </c>
      <c r="E462" s="15">
        <v>765280</v>
      </c>
      <c r="F462" s="15">
        <v>521600</v>
      </c>
      <c r="G462" s="15">
        <v>413408.26</v>
      </c>
      <c r="H462" s="15">
        <v>0</v>
      </c>
      <c r="I462" s="15">
        <v>413408.26</v>
      </c>
      <c r="J462" s="15">
        <v>0</v>
      </c>
      <c r="K462" s="15">
        <v>0</v>
      </c>
      <c r="L462" s="16">
        <f t="shared" si="89"/>
        <v>108191.73999999999</v>
      </c>
      <c r="M462" s="16">
        <f t="shared" si="90"/>
        <v>351871.74</v>
      </c>
      <c r="N462" s="16">
        <f t="shared" si="91"/>
        <v>79.257718558282207</v>
      </c>
      <c r="O462" s="16">
        <f t="shared" si="92"/>
        <v>351871.74</v>
      </c>
      <c r="P462" s="16">
        <f t="shared" si="93"/>
        <v>108191.73999999999</v>
      </c>
      <c r="Q462" s="37">
        <f t="shared" si="94"/>
        <v>79.257718558282207</v>
      </c>
    </row>
    <row r="463" spans="1:17" s="11" customFormat="1" ht="15.6">
      <c r="A463" s="12">
        <v>0</v>
      </c>
      <c r="B463" s="13" t="s">
        <v>41</v>
      </c>
      <c r="C463" s="14" t="s">
        <v>42</v>
      </c>
      <c r="D463" s="15">
        <v>0</v>
      </c>
      <c r="E463" s="15">
        <v>431300</v>
      </c>
      <c r="F463" s="15">
        <v>262000</v>
      </c>
      <c r="G463" s="15">
        <v>192561.98</v>
      </c>
      <c r="H463" s="15">
        <v>0</v>
      </c>
      <c r="I463" s="15">
        <v>192561.98</v>
      </c>
      <c r="J463" s="15">
        <v>0</v>
      </c>
      <c r="K463" s="15">
        <v>0</v>
      </c>
      <c r="L463" s="16">
        <f t="shared" si="89"/>
        <v>69438.01999999999</v>
      </c>
      <c r="M463" s="16">
        <f t="shared" si="90"/>
        <v>238738.02</v>
      </c>
      <c r="N463" s="16">
        <f t="shared" si="91"/>
        <v>73.49693893129772</v>
      </c>
      <c r="O463" s="16">
        <f t="shared" si="92"/>
        <v>238738.02</v>
      </c>
      <c r="P463" s="16">
        <f t="shared" si="93"/>
        <v>69438.01999999999</v>
      </c>
      <c r="Q463" s="37">
        <f t="shared" si="94"/>
        <v>73.49693893129772</v>
      </c>
    </row>
    <row r="464" spans="1:17" s="11" customFormat="1" ht="15.6">
      <c r="A464" s="12">
        <v>0</v>
      </c>
      <c r="B464" s="13" t="s">
        <v>43</v>
      </c>
      <c r="C464" s="14" t="s">
        <v>44</v>
      </c>
      <c r="D464" s="15">
        <v>0</v>
      </c>
      <c r="E464" s="15">
        <v>101600</v>
      </c>
      <c r="F464" s="15">
        <v>79800</v>
      </c>
      <c r="G464" s="15">
        <v>70929.429999999993</v>
      </c>
      <c r="H464" s="15">
        <v>0</v>
      </c>
      <c r="I464" s="15">
        <v>70929.429999999993</v>
      </c>
      <c r="J464" s="15">
        <v>0</v>
      </c>
      <c r="K464" s="15">
        <v>0</v>
      </c>
      <c r="L464" s="16">
        <f t="shared" si="89"/>
        <v>8870.570000000007</v>
      </c>
      <c r="M464" s="16">
        <f t="shared" si="90"/>
        <v>30670.570000000007</v>
      </c>
      <c r="N464" s="16">
        <f t="shared" si="91"/>
        <v>88.883997493734327</v>
      </c>
      <c r="O464" s="16">
        <f t="shared" si="92"/>
        <v>30670.570000000007</v>
      </c>
      <c r="P464" s="16">
        <f t="shared" si="93"/>
        <v>8870.570000000007</v>
      </c>
      <c r="Q464" s="37">
        <f t="shared" si="94"/>
        <v>88.883997493734327</v>
      </c>
    </row>
    <row r="465" spans="1:17" s="11" customFormat="1" ht="15.6">
      <c r="A465" s="12">
        <v>0</v>
      </c>
      <c r="B465" s="13" t="s">
        <v>45</v>
      </c>
      <c r="C465" s="14" t="s">
        <v>46</v>
      </c>
      <c r="D465" s="15">
        <v>0</v>
      </c>
      <c r="E465" s="15">
        <v>226380</v>
      </c>
      <c r="F465" s="15">
        <v>175300</v>
      </c>
      <c r="G465" s="15">
        <v>146829.85</v>
      </c>
      <c r="H465" s="15">
        <v>0</v>
      </c>
      <c r="I465" s="15">
        <v>146829.85</v>
      </c>
      <c r="J465" s="15">
        <v>0</v>
      </c>
      <c r="K465" s="15">
        <v>0</v>
      </c>
      <c r="L465" s="16">
        <f t="shared" si="89"/>
        <v>28470.149999999994</v>
      </c>
      <c r="M465" s="16">
        <f t="shared" si="90"/>
        <v>79550.149999999994</v>
      </c>
      <c r="N465" s="16">
        <f t="shared" si="91"/>
        <v>83.759184255561905</v>
      </c>
      <c r="O465" s="16">
        <f t="shared" si="92"/>
        <v>79550.149999999994</v>
      </c>
      <c r="P465" s="16">
        <f t="shared" si="93"/>
        <v>28470.149999999994</v>
      </c>
      <c r="Q465" s="37">
        <f t="shared" si="94"/>
        <v>83.759184255561905</v>
      </c>
    </row>
    <row r="466" spans="1:17" s="11" customFormat="1" ht="31.2">
      <c r="A466" s="12">
        <v>0</v>
      </c>
      <c r="B466" s="13" t="s">
        <v>49</v>
      </c>
      <c r="C466" s="14" t="s">
        <v>50</v>
      </c>
      <c r="D466" s="15">
        <v>0</v>
      </c>
      <c r="E466" s="15">
        <v>6000</v>
      </c>
      <c r="F466" s="15">
        <v>4500</v>
      </c>
      <c r="G466" s="15">
        <v>3087</v>
      </c>
      <c r="H466" s="15">
        <v>0</v>
      </c>
      <c r="I466" s="15">
        <v>3087</v>
      </c>
      <c r="J466" s="15">
        <v>0</v>
      </c>
      <c r="K466" s="15">
        <v>0</v>
      </c>
      <c r="L466" s="16">
        <f t="shared" si="89"/>
        <v>1413</v>
      </c>
      <c r="M466" s="16">
        <f t="shared" si="90"/>
        <v>2913</v>
      </c>
      <c r="N466" s="16">
        <f t="shared" si="91"/>
        <v>68.600000000000009</v>
      </c>
      <c r="O466" s="16">
        <f t="shared" si="92"/>
        <v>2913</v>
      </c>
      <c r="P466" s="16">
        <f t="shared" si="93"/>
        <v>1413</v>
      </c>
      <c r="Q466" s="37">
        <f t="shared" si="94"/>
        <v>68.600000000000009</v>
      </c>
    </row>
    <row r="467" spans="1:17" s="11" customFormat="1" ht="15.6">
      <c r="A467" s="12">
        <v>0</v>
      </c>
      <c r="B467" s="13" t="s">
        <v>55</v>
      </c>
      <c r="C467" s="14" t="s">
        <v>56</v>
      </c>
      <c r="D467" s="15">
        <v>0</v>
      </c>
      <c r="E467" s="15">
        <v>5100</v>
      </c>
      <c r="F467" s="15">
        <v>5100</v>
      </c>
      <c r="G467" s="15">
        <v>5100</v>
      </c>
      <c r="H467" s="15">
        <v>0</v>
      </c>
      <c r="I467" s="15">
        <v>5100</v>
      </c>
      <c r="J467" s="15">
        <v>0</v>
      </c>
      <c r="K467" s="15">
        <v>0</v>
      </c>
      <c r="L467" s="16">
        <f t="shared" si="89"/>
        <v>0</v>
      </c>
      <c r="M467" s="16">
        <f t="shared" si="90"/>
        <v>0</v>
      </c>
      <c r="N467" s="16">
        <f t="shared" si="91"/>
        <v>100</v>
      </c>
      <c r="O467" s="16">
        <f t="shared" si="92"/>
        <v>0</v>
      </c>
      <c r="P467" s="16">
        <f t="shared" si="93"/>
        <v>0</v>
      </c>
      <c r="Q467" s="37">
        <f t="shared" si="94"/>
        <v>100</v>
      </c>
    </row>
    <row r="468" spans="1:17" s="11" customFormat="1" ht="15.6">
      <c r="A468" s="12">
        <v>1</v>
      </c>
      <c r="B468" s="13" t="s">
        <v>57</v>
      </c>
      <c r="C468" s="14" t="s">
        <v>58</v>
      </c>
      <c r="D468" s="15">
        <v>0</v>
      </c>
      <c r="E468" s="15">
        <f>E469+E471</f>
        <v>1561026.4</v>
      </c>
      <c r="F468" s="15">
        <f>F469+F471</f>
        <v>801426.4</v>
      </c>
      <c r="G468" s="15">
        <v>505978.91</v>
      </c>
      <c r="H468" s="15">
        <v>0</v>
      </c>
      <c r="I468" s="15">
        <v>776405.31</v>
      </c>
      <c r="J468" s="15">
        <v>0</v>
      </c>
      <c r="K468" s="15">
        <v>23800</v>
      </c>
      <c r="L468" s="16">
        <f t="shared" si="89"/>
        <v>295447.49000000005</v>
      </c>
      <c r="M468" s="16">
        <f t="shared" si="90"/>
        <v>1055047.49</v>
      </c>
      <c r="N468" s="16">
        <f t="shared" si="91"/>
        <v>63.134794411564179</v>
      </c>
      <c r="O468" s="16">
        <f t="shared" si="92"/>
        <v>784621.08999999985</v>
      </c>
      <c r="P468" s="16">
        <f t="shared" si="93"/>
        <v>25021.089999999967</v>
      </c>
      <c r="Q468" s="37">
        <f t="shared" si="94"/>
        <v>96.877930400096631</v>
      </c>
    </row>
    <row r="469" spans="1:17" s="11" customFormat="1" ht="15.6">
      <c r="A469" s="12">
        <v>2</v>
      </c>
      <c r="B469" s="13" t="s">
        <v>59</v>
      </c>
      <c r="C469" s="14" t="s">
        <v>60</v>
      </c>
      <c r="D469" s="15">
        <v>0</v>
      </c>
      <c r="E469" s="15">
        <f t="shared" ref="E469:F469" si="95">E470</f>
        <v>1055026.3999999999</v>
      </c>
      <c r="F469" s="15">
        <f t="shared" si="95"/>
        <v>295426.40000000002</v>
      </c>
      <c r="G469" s="15">
        <v>505978.91</v>
      </c>
      <c r="H469" s="15">
        <v>0</v>
      </c>
      <c r="I469" s="15">
        <v>776405.31</v>
      </c>
      <c r="J469" s="15">
        <v>0</v>
      </c>
      <c r="K469" s="15">
        <v>23800</v>
      </c>
      <c r="L469" s="16">
        <f t="shared" si="89"/>
        <v>-210552.50999999995</v>
      </c>
      <c r="M469" s="16">
        <f t="shared" si="90"/>
        <v>549047.49</v>
      </c>
      <c r="N469" s="16">
        <f t="shared" si="91"/>
        <v>171.27071581957466</v>
      </c>
      <c r="O469" s="16">
        <f t="shared" si="92"/>
        <v>278621.08999999985</v>
      </c>
      <c r="P469" s="16">
        <f t="shared" si="93"/>
        <v>-480978.91000000003</v>
      </c>
      <c r="Q469" s="37">
        <f t="shared" si="94"/>
        <v>262.80837122207089</v>
      </c>
    </row>
    <row r="470" spans="1:17" s="11" customFormat="1" ht="31.2">
      <c r="A470" s="12">
        <v>0</v>
      </c>
      <c r="B470" s="13" t="s">
        <v>61</v>
      </c>
      <c r="C470" s="14" t="s">
        <v>62</v>
      </c>
      <c r="D470" s="15">
        <v>0</v>
      </c>
      <c r="E470" s="15">
        <f>759600+78000+192426.4+25000</f>
        <v>1055026.3999999999</v>
      </c>
      <c r="F470" s="15">
        <f>78000+192426.4+25000</f>
        <v>295426.40000000002</v>
      </c>
      <c r="G470" s="15">
        <v>0</v>
      </c>
      <c r="H470" s="15">
        <v>0</v>
      </c>
      <c r="I470" s="15">
        <v>270426.40000000002</v>
      </c>
      <c r="J470" s="15">
        <v>0</v>
      </c>
      <c r="K470" s="15">
        <v>23800</v>
      </c>
      <c r="L470" s="16">
        <f t="shared" si="89"/>
        <v>295426.40000000002</v>
      </c>
      <c r="M470" s="16">
        <f t="shared" si="90"/>
        <v>1055026.3999999999</v>
      </c>
      <c r="N470" s="16">
        <f t="shared" si="91"/>
        <v>0</v>
      </c>
      <c r="O470" s="16">
        <f t="shared" si="92"/>
        <v>784599.99999999988</v>
      </c>
      <c r="P470" s="16">
        <f t="shared" si="93"/>
        <v>25000</v>
      </c>
      <c r="Q470" s="37">
        <f t="shared" si="94"/>
        <v>91.537655402496185</v>
      </c>
    </row>
    <row r="471" spans="1:17" s="11" customFormat="1" ht="15.6">
      <c r="A471" s="12">
        <v>2</v>
      </c>
      <c r="B471" s="13" t="s">
        <v>63</v>
      </c>
      <c r="C471" s="14" t="s">
        <v>64</v>
      </c>
      <c r="D471" s="15">
        <v>0</v>
      </c>
      <c r="E471" s="15">
        <f t="shared" ref="E471:F471" si="96">E472</f>
        <v>506000</v>
      </c>
      <c r="F471" s="15">
        <f t="shared" si="96"/>
        <v>506000</v>
      </c>
      <c r="G471" s="15">
        <v>505978.91</v>
      </c>
      <c r="H471" s="15">
        <v>0</v>
      </c>
      <c r="I471" s="15">
        <v>505978.91</v>
      </c>
      <c r="J471" s="15">
        <v>0</v>
      </c>
      <c r="K471" s="15">
        <v>0</v>
      </c>
      <c r="L471" s="16">
        <f t="shared" si="89"/>
        <v>21.090000000025611</v>
      </c>
      <c r="M471" s="16">
        <f t="shared" si="90"/>
        <v>21.090000000025611</v>
      </c>
      <c r="N471" s="16">
        <f t="shared" si="91"/>
        <v>99.995832015810265</v>
      </c>
      <c r="O471" s="16">
        <f t="shared" si="92"/>
        <v>21.090000000025611</v>
      </c>
      <c r="P471" s="16">
        <f t="shared" si="93"/>
        <v>21.090000000025611</v>
      </c>
      <c r="Q471" s="37">
        <f t="shared" si="94"/>
        <v>99.995832015810265</v>
      </c>
    </row>
    <row r="472" spans="1:17" s="11" customFormat="1" ht="15.6">
      <c r="A472" s="12">
        <v>0</v>
      </c>
      <c r="B472" s="13" t="s">
        <v>65</v>
      </c>
      <c r="C472" s="14" t="s">
        <v>66</v>
      </c>
      <c r="D472" s="15">
        <v>0</v>
      </c>
      <c r="E472" s="15">
        <v>506000</v>
      </c>
      <c r="F472" s="15">
        <v>506000</v>
      </c>
      <c r="G472" s="15">
        <v>505978.91</v>
      </c>
      <c r="H472" s="15">
        <v>0</v>
      </c>
      <c r="I472" s="15">
        <v>505978.91</v>
      </c>
      <c r="J472" s="15">
        <v>0</v>
      </c>
      <c r="K472" s="15">
        <v>0</v>
      </c>
      <c r="L472" s="16">
        <f t="shared" si="89"/>
        <v>21.090000000025611</v>
      </c>
      <c r="M472" s="16">
        <f t="shared" si="90"/>
        <v>21.090000000025611</v>
      </c>
      <c r="N472" s="16">
        <f t="shared" si="91"/>
        <v>99.995832015810265</v>
      </c>
      <c r="O472" s="16">
        <f t="shared" si="92"/>
        <v>21.090000000025611</v>
      </c>
      <c r="P472" s="16">
        <f t="shared" si="93"/>
        <v>21.090000000025611</v>
      </c>
      <c r="Q472" s="37">
        <f t="shared" si="94"/>
        <v>99.995832015810265</v>
      </c>
    </row>
    <row r="473" spans="1:17" s="11" customFormat="1" ht="78" hidden="1">
      <c r="A473" s="12">
        <v>2</v>
      </c>
      <c r="B473" s="13" t="s">
        <v>231</v>
      </c>
      <c r="C473" s="14" t="s">
        <v>232</v>
      </c>
      <c r="D473" s="15">
        <v>240000</v>
      </c>
      <c r="E473" s="15">
        <v>520000</v>
      </c>
      <c r="F473" s="15">
        <v>520000</v>
      </c>
      <c r="G473" s="15">
        <v>424340</v>
      </c>
      <c r="H473" s="15">
        <v>0</v>
      </c>
      <c r="I473" s="15">
        <v>424340</v>
      </c>
      <c r="J473" s="15">
        <v>0</v>
      </c>
      <c r="K473" s="15">
        <v>0</v>
      </c>
      <c r="L473" s="16">
        <f t="shared" si="89"/>
        <v>95660</v>
      </c>
      <c r="M473" s="16">
        <f t="shared" si="90"/>
        <v>95660</v>
      </c>
      <c r="N473" s="16">
        <f t="shared" si="91"/>
        <v>81.603846153846149</v>
      </c>
      <c r="O473" s="16">
        <f t="shared" si="92"/>
        <v>95660</v>
      </c>
      <c r="P473" s="16">
        <f t="shared" si="93"/>
        <v>95660</v>
      </c>
      <c r="Q473" s="37">
        <f t="shared" si="94"/>
        <v>81.603846153846149</v>
      </c>
    </row>
    <row r="474" spans="1:17" s="11" customFormat="1" ht="85.8" customHeight="1">
      <c r="A474" s="12">
        <v>1</v>
      </c>
      <c r="B474" s="13" t="s">
        <v>282</v>
      </c>
      <c r="C474" s="14" t="s">
        <v>232</v>
      </c>
      <c r="D474" s="15">
        <v>240000</v>
      </c>
      <c r="E474" s="15">
        <v>520000</v>
      </c>
      <c r="F474" s="15">
        <v>520000</v>
      </c>
      <c r="G474" s="15">
        <v>424340</v>
      </c>
      <c r="H474" s="15">
        <v>0</v>
      </c>
      <c r="I474" s="15">
        <v>424340</v>
      </c>
      <c r="J474" s="15">
        <v>0</v>
      </c>
      <c r="K474" s="15">
        <v>0</v>
      </c>
      <c r="L474" s="16">
        <f t="shared" si="89"/>
        <v>95660</v>
      </c>
      <c r="M474" s="16">
        <f t="shared" si="90"/>
        <v>95660</v>
      </c>
      <c r="N474" s="16">
        <f t="shared" si="91"/>
        <v>81.603846153846149</v>
      </c>
      <c r="O474" s="16">
        <f t="shared" si="92"/>
        <v>95660</v>
      </c>
      <c r="P474" s="16">
        <f t="shared" si="93"/>
        <v>95660</v>
      </c>
      <c r="Q474" s="37">
        <f t="shared" si="94"/>
        <v>81.603846153846149</v>
      </c>
    </row>
    <row r="475" spans="1:17" s="11" customFormat="1" ht="15.6">
      <c r="A475" s="12">
        <v>1</v>
      </c>
      <c r="B475" s="13" t="s">
        <v>21</v>
      </c>
      <c r="C475" s="14" t="s">
        <v>22</v>
      </c>
      <c r="D475" s="15">
        <v>240000</v>
      </c>
      <c r="E475" s="15">
        <v>520000</v>
      </c>
      <c r="F475" s="15">
        <v>520000</v>
      </c>
      <c r="G475" s="15">
        <v>424340</v>
      </c>
      <c r="H475" s="15">
        <v>0</v>
      </c>
      <c r="I475" s="15">
        <v>424340</v>
      </c>
      <c r="J475" s="15">
        <v>0</v>
      </c>
      <c r="K475" s="15">
        <v>0</v>
      </c>
      <c r="L475" s="16">
        <f t="shared" si="89"/>
        <v>95660</v>
      </c>
      <c r="M475" s="16">
        <f t="shared" si="90"/>
        <v>95660</v>
      </c>
      <c r="N475" s="16">
        <f t="shared" si="91"/>
        <v>81.603846153846149</v>
      </c>
      <c r="O475" s="16">
        <f t="shared" si="92"/>
        <v>95660</v>
      </c>
      <c r="P475" s="16">
        <f t="shared" si="93"/>
        <v>95660</v>
      </c>
      <c r="Q475" s="37">
        <f t="shared" si="94"/>
        <v>81.603846153846149</v>
      </c>
    </row>
    <row r="476" spans="1:17" s="11" customFormat="1" ht="15.6">
      <c r="A476" s="12">
        <v>3</v>
      </c>
      <c r="B476" s="13" t="s">
        <v>96</v>
      </c>
      <c r="C476" s="14" t="s">
        <v>97</v>
      </c>
      <c r="D476" s="15">
        <v>240000</v>
      </c>
      <c r="E476" s="15">
        <v>520000</v>
      </c>
      <c r="F476" s="15">
        <v>520000</v>
      </c>
      <c r="G476" s="15">
        <v>424340</v>
      </c>
      <c r="H476" s="15">
        <v>0</v>
      </c>
      <c r="I476" s="15">
        <v>424340</v>
      </c>
      <c r="J476" s="15">
        <v>0</v>
      </c>
      <c r="K476" s="15">
        <v>0</v>
      </c>
      <c r="L476" s="16">
        <f t="shared" si="89"/>
        <v>95660</v>
      </c>
      <c r="M476" s="16">
        <f t="shared" si="90"/>
        <v>95660</v>
      </c>
      <c r="N476" s="16">
        <f t="shared" si="91"/>
        <v>81.603846153846149</v>
      </c>
      <c r="O476" s="16">
        <f t="shared" si="92"/>
        <v>95660</v>
      </c>
      <c r="P476" s="16">
        <f t="shared" si="93"/>
        <v>95660</v>
      </c>
      <c r="Q476" s="37">
        <f t="shared" si="94"/>
        <v>81.603846153846149</v>
      </c>
    </row>
    <row r="477" spans="1:17" s="11" customFormat="1" ht="15.6">
      <c r="A477" s="12">
        <v>0</v>
      </c>
      <c r="B477" s="13" t="s">
        <v>98</v>
      </c>
      <c r="C477" s="14" t="s">
        <v>99</v>
      </c>
      <c r="D477" s="15">
        <v>240000</v>
      </c>
      <c r="E477" s="15">
        <v>520000</v>
      </c>
      <c r="F477" s="15">
        <v>520000</v>
      </c>
      <c r="G477" s="15">
        <v>424340</v>
      </c>
      <c r="H477" s="15">
        <v>0</v>
      </c>
      <c r="I477" s="15">
        <v>424340</v>
      </c>
      <c r="J477" s="15">
        <v>0</v>
      </c>
      <c r="K477" s="15">
        <v>0</v>
      </c>
      <c r="L477" s="16">
        <f t="shared" si="89"/>
        <v>95660</v>
      </c>
      <c r="M477" s="16">
        <f t="shared" si="90"/>
        <v>95660</v>
      </c>
      <c r="N477" s="16">
        <f t="shared" si="91"/>
        <v>81.603846153846149</v>
      </c>
      <c r="O477" s="16">
        <f t="shared" si="92"/>
        <v>95660</v>
      </c>
      <c r="P477" s="16">
        <f t="shared" si="93"/>
        <v>95660</v>
      </c>
      <c r="Q477" s="37">
        <f t="shared" si="94"/>
        <v>81.603846153846149</v>
      </c>
    </row>
    <row r="478" spans="1:17" s="11" customFormat="1" ht="93.6" hidden="1">
      <c r="A478" s="12">
        <v>2</v>
      </c>
      <c r="B478" s="13" t="s">
        <v>283</v>
      </c>
      <c r="C478" s="14" t="s">
        <v>284</v>
      </c>
      <c r="D478" s="15">
        <v>240000</v>
      </c>
      <c r="E478" s="15">
        <v>240000</v>
      </c>
      <c r="F478" s="15">
        <v>180000</v>
      </c>
      <c r="G478" s="15">
        <v>163980</v>
      </c>
      <c r="H478" s="15">
        <v>0</v>
      </c>
      <c r="I478" s="15">
        <v>163980</v>
      </c>
      <c r="J478" s="15">
        <v>0</v>
      </c>
      <c r="K478" s="15">
        <v>0</v>
      </c>
      <c r="L478" s="16">
        <f t="shared" si="89"/>
        <v>16020</v>
      </c>
      <c r="M478" s="16">
        <f t="shared" si="90"/>
        <v>76020</v>
      </c>
      <c r="N478" s="16">
        <f t="shared" si="91"/>
        <v>91.100000000000009</v>
      </c>
      <c r="O478" s="16">
        <f t="shared" si="92"/>
        <v>76020</v>
      </c>
      <c r="P478" s="16">
        <f t="shared" si="93"/>
        <v>16020</v>
      </c>
      <c r="Q478" s="37">
        <f t="shared" si="94"/>
        <v>91.100000000000009</v>
      </c>
    </row>
    <row r="479" spans="1:17" s="11" customFormat="1" ht="97.2" customHeight="1">
      <c r="A479" s="12">
        <v>1</v>
      </c>
      <c r="B479" s="13" t="s">
        <v>285</v>
      </c>
      <c r="C479" s="14" t="s">
        <v>284</v>
      </c>
      <c r="D479" s="15">
        <v>240000</v>
      </c>
      <c r="E479" s="15">
        <v>240000</v>
      </c>
      <c r="F479" s="15">
        <v>180000</v>
      </c>
      <c r="G479" s="15">
        <v>163980</v>
      </c>
      <c r="H479" s="15">
        <v>0</v>
      </c>
      <c r="I479" s="15">
        <v>163980</v>
      </c>
      <c r="J479" s="15">
        <v>0</v>
      </c>
      <c r="K479" s="15">
        <v>0</v>
      </c>
      <c r="L479" s="16">
        <f t="shared" si="89"/>
        <v>16020</v>
      </c>
      <c r="M479" s="16">
        <f t="shared" si="90"/>
        <v>76020</v>
      </c>
      <c r="N479" s="16">
        <f t="shared" si="91"/>
        <v>91.100000000000009</v>
      </c>
      <c r="O479" s="16">
        <f t="shared" si="92"/>
        <v>76020</v>
      </c>
      <c r="P479" s="16">
        <f t="shared" si="93"/>
        <v>16020</v>
      </c>
      <c r="Q479" s="37">
        <f t="shared" si="94"/>
        <v>91.100000000000009</v>
      </c>
    </row>
    <row r="480" spans="1:17" s="11" customFormat="1" ht="15.6">
      <c r="A480" s="12">
        <v>1</v>
      </c>
      <c r="B480" s="13" t="s">
        <v>21</v>
      </c>
      <c r="C480" s="14" t="s">
        <v>22</v>
      </c>
      <c r="D480" s="15">
        <v>240000</v>
      </c>
      <c r="E480" s="15">
        <v>240000</v>
      </c>
      <c r="F480" s="15">
        <v>180000</v>
      </c>
      <c r="G480" s="15">
        <v>163980</v>
      </c>
      <c r="H480" s="15">
        <v>0</v>
      </c>
      <c r="I480" s="15">
        <v>163980</v>
      </c>
      <c r="J480" s="15">
        <v>0</v>
      </c>
      <c r="K480" s="15">
        <v>0</v>
      </c>
      <c r="L480" s="16">
        <f t="shared" si="89"/>
        <v>16020</v>
      </c>
      <c r="M480" s="16">
        <f t="shared" si="90"/>
        <v>76020</v>
      </c>
      <c r="N480" s="16">
        <f t="shared" si="91"/>
        <v>91.100000000000009</v>
      </c>
      <c r="O480" s="16">
        <f t="shared" si="92"/>
        <v>76020</v>
      </c>
      <c r="P480" s="16">
        <f t="shared" si="93"/>
        <v>16020</v>
      </c>
      <c r="Q480" s="37">
        <f t="shared" si="94"/>
        <v>91.100000000000009</v>
      </c>
    </row>
    <row r="481" spans="1:17" s="11" customFormat="1" ht="15.6">
      <c r="A481" s="12">
        <v>3</v>
      </c>
      <c r="B481" s="13" t="s">
        <v>96</v>
      </c>
      <c r="C481" s="14" t="s">
        <v>97</v>
      </c>
      <c r="D481" s="15">
        <v>240000</v>
      </c>
      <c r="E481" s="15">
        <v>240000</v>
      </c>
      <c r="F481" s="15">
        <v>180000</v>
      </c>
      <c r="G481" s="15">
        <v>163980</v>
      </c>
      <c r="H481" s="15">
        <v>0</v>
      </c>
      <c r="I481" s="15">
        <v>163980</v>
      </c>
      <c r="J481" s="15">
        <v>0</v>
      </c>
      <c r="K481" s="15">
        <v>0</v>
      </c>
      <c r="L481" s="16">
        <f t="shared" si="89"/>
        <v>16020</v>
      </c>
      <c r="M481" s="16">
        <f t="shared" si="90"/>
        <v>76020</v>
      </c>
      <c r="N481" s="16">
        <f t="shared" si="91"/>
        <v>91.100000000000009</v>
      </c>
      <c r="O481" s="16">
        <f t="shared" si="92"/>
        <v>76020</v>
      </c>
      <c r="P481" s="16">
        <f t="shared" si="93"/>
        <v>16020</v>
      </c>
      <c r="Q481" s="37">
        <f t="shared" si="94"/>
        <v>91.100000000000009</v>
      </c>
    </row>
    <row r="482" spans="1:17" s="11" customFormat="1" ht="15.6">
      <c r="A482" s="12">
        <v>0</v>
      </c>
      <c r="B482" s="13" t="s">
        <v>98</v>
      </c>
      <c r="C482" s="14" t="s">
        <v>99</v>
      </c>
      <c r="D482" s="15">
        <v>240000</v>
      </c>
      <c r="E482" s="15">
        <v>240000</v>
      </c>
      <c r="F482" s="15">
        <v>180000</v>
      </c>
      <c r="G482" s="15">
        <v>163980</v>
      </c>
      <c r="H482" s="15">
        <v>0</v>
      </c>
      <c r="I482" s="15">
        <v>163980</v>
      </c>
      <c r="J482" s="15">
        <v>0</v>
      </c>
      <c r="K482" s="15">
        <v>0</v>
      </c>
      <c r="L482" s="16">
        <f t="shared" si="89"/>
        <v>16020</v>
      </c>
      <c r="M482" s="16">
        <f t="shared" si="90"/>
        <v>76020</v>
      </c>
      <c r="N482" s="16">
        <f t="shared" si="91"/>
        <v>91.100000000000009</v>
      </c>
      <c r="O482" s="16">
        <f t="shared" si="92"/>
        <v>76020</v>
      </c>
      <c r="P482" s="16">
        <f t="shared" si="93"/>
        <v>16020</v>
      </c>
      <c r="Q482" s="37">
        <f t="shared" si="94"/>
        <v>91.100000000000009</v>
      </c>
    </row>
    <row r="483" spans="1:17" s="11" customFormat="1" ht="15.6" hidden="1">
      <c r="A483" s="12">
        <v>2</v>
      </c>
      <c r="B483" s="13" t="s">
        <v>102</v>
      </c>
      <c r="C483" s="14" t="s">
        <v>103</v>
      </c>
      <c r="D483" s="15">
        <v>10030240</v>
      </c>
      <c r="E483" s="15">
        <v>225000</v>
      </c>
      <c r="F483" s="15">
        <v>220000</v>
      </c>
      <c r="G483" s="15">
        <v>138000</v>
      </c>
      <c r="H483" s="15">
        <v>0</v>
      </c>
      <c r="I483" s="15">
        <v>138000</v>
      </c>
      <c r="J483" s="15">
        <v>0</v>
      </c>
      <c r="K483" s="15">
        <v>0</v>
      </c>
      <c r="L483" s="16">
        <f t="shared" si="89"/>
        <v>82000</v>
      </c>
      <c r="M483" s="16">
        <f t="shared" si="90"/>
        <v>87000</v>
      </c>
      <c r="N483" s="16">
        <f t="shared" si="91"/>
        <v>62.727272727272734</v>
      </c>
      <c r="O483" s="16">
        <f t="shared" si="92"/>
        <v>87000</v>
      </c>
      <c r="P483" s="16">
        <f t="shared" si="93"/>
        <v>82000</v>
      </c>
      <c r="Q483" s="37">
        <f t="shared" si="94"/>
        <v>62.727272727272734</v>
      </c>
    </row>
    <row r="484" spans="1:17" s="11" customFormat="1" ht="46.8" hidden="1" customHeight="1">
      <c r="A484" s="12">
        <v>3</v>
      </c>
      <c r="B484" s="13" t="s">
        <v>286</v>
      </c>
      <c r="C484" s="14" t="s">
        <v>287</v>
      </c>
      <c r="D484" s="15">
        <v>9975240</v>
      </c>
      <c r="E484" s="15">
        <v>0</v>
      </c>
      <c r="F484" s="15">
        <v>0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6">
        <f t="shared" si="89"/>
        <v>0</v>
      </c>
      <c r="M484" s="16">
        <f t="shared" si="90"/>
        <v>0</v>
      </c>
      <c r="N484" s="16">
        <f t="shared" si="91"/>
        <v>0</v>
      </c>
      <c r="O484" s="16">
        <f t="shared" si="92"/>
        <v>0</v>
      </c>
      <c r="P484" s="16">
        <f t="shared" si="93"/>
        <v>0</v>
      </c>
      <c r="Q484" s="37">
        <f t="shared" si="94"/>
        <v>0</v>
      </c>
    </row>
    <row r="485" spans="1:17" s="11" customFormat="1" ht="68.400000000000006" customHeight="1">
      <c r="A485" s="12">
        <v>1</v>
      </c>
      <c r="B485" s="13" t="s">
        <v>288</v>
      </c>
      <c r="C485" s="14" t="s">
        <v>287</v>
      </c>
      <c r="D485" s="15">
        <v>9975240</v>
      </c>
      <c r="E485" s="15">
        <v>0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6">
        <f t="shared" si="89"/>
        <v>0</v>
      </c>
      <c r="M485" s="16">
        <f t="shared" si="90"/>
        <v>0</v>
      </c>
      <c r="N485" s="16">
        <f t="shared" si="91"/>
        <v>0</v>
      </c>
      <c r="O485" s="16">
        <f t="shared" si="92"/>
        <v>0</v>
      </c>
      <c r="P485" s="16">
        <f t="shared" si="93"/>
        <v>0</v>
      </c>
      <c r="Q485" s="37">
        <f t="shared" si="94"/>
        <v>0</v>
      </c>
    </row>
    <row r="486" spans="1:17" s="11" customFormat="1" ht="15.6">
      <c r="A486" s="12">
        <v>1</v>
      </c>
      <c r="B486" s="13" t="s">
        <v>21</v>
      </c>
      <c r="C486" s="14" t="s">
        <v>22</v>
      </c>
      <c r="D486" s="15">
        <v>9975240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6">
        <f t="shared" si="89"/>
        <v>0</v>
      </c>
      <c r="M486" s="16">
        <f t="shared" si="90"/>
        <v>0</v>
      </c>
      <c r="N486" s="16">
        <f t="shared" si="91"/>
        <v>0</v>
      </c>
      <c r="O486" s="16">
        <f t="shared" si="92"/>
        <v>0</v>
      </c>
      <c r="P486" s="16">
        <f t="shared" si="93"/>
        <v>0</v>
      </c>
      <c r="Q486" s="37">
        <f t="shared" si="94"/>
        <v>0</v>
      </c>
    </row>
    <row r="487" spans="1:17" s="11" customFormat="1" ht="15.6">
      <c r="A487" s="12">
        <v>2</v>
      </c>
      <c r="B487" s="13" t="s">
        <v>23</v>
      </c>
      <c r="C487" s="14" t="s">
        <v>24</v>
      </c>
      <c r="D487" s="15">
        <v>8661360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6">
        <f t="shared" si="89"/>
        <v>0</v>
      </c>
      <c r="M487" s="16">
        <f t="shared" si="90"/>
        <v>0</v>
      </c>
      <c r="N487" s="16">
        <f t="shared" si="91"/>
        <v>0</v>
      </c>
      <c r="O487" s="16">
        <f t="shared" si="92"/>
        <v>0</v>
      </c>
      <c r="P487" s="16">
        <f t="shared" si="93"/>
        <v>0</v>
      </c>
      <c r="Q487" s="37">
        <f t="shared" si="94"/>
        <v>0</v>
      </c>
    </row>
    <row r="488" spans="1:17" s="11" customFormat="1" ht="15.6">
      <c r="A488" s="12">
        <v>2</v>
      </c>
      <c r="B488" s="13" t="s">
        <v>25</v>
      </c>
      <c r="C488" s="14" t="s">
        <v>26</v>
      </c>
      <c r="D488" s="15">
        <v>7099450</v>
      </c>
      <c r="E488" s="15">
        <v>0</v>
      </c>
      <c r="F488" s="15">
        <v>0</v>
      </c>
      <c r="G488" s="15">
        <v>0</v>
      </c>
      <c r="H488" s="15">
        <v>0</v>
      </c>
      <c r="I488" s="15">
        <v>0</v>
      </c>
      <c r="J488" s="15">
        <v>0</v>
      </c>
      <c r="K488" s="15">
        <v>0</v>
      </c>
      <c r="L488" s="16">
        <f t="shared" si="89"/>
        <v>0</v>
      </c>
      <c r="M488" s="16">
        <f t="shared" si="90"/>
        <v>0</v>
      </c>
      <c r="N488" s="16">
        <f t="shared" si="91"/>
        <v>0</v>
      </c>
      <c r="O488" s="16">
        <f t="shared" si="92"/>
        <v>0</v>
      </c>
      <c r="P488" s="16">
        <f t="shared" si="93"/>
        <v>0</v>
      </c>
      <c r="Q488" s="37">
        <f t="shared" si="94"/>
        <v>0</v>
      </c>
    </row>
    <row r="489" spans="1:17" s="11" customFormat="1" ht="15.6">
      <c r="A489" s="12">
        <v>0</v>
      </c>
      <c r="B489" s="13" t="s">
        <v>27</v>
      </c>
      <c r="C489" s="14" t="s">
        <v>28</v>
      </c>
      <c r="D489" s="15">
        <v>7099450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6">
        <f t="shared" si="89"/>
        <v>0</v>
      </c>
      <c r="M489" s="16">
        <f t="shared" si="90"/>
        <v>0</v>
      </c>
      <c r="N489" s="16">
        <f t="shared" si="91"/>
        <v>0</v>
      </c>
      <c r="O489" s="16">
        <f t="shared" si="92"/>
        <v>0</v>
      </c>
      <c r="P489" s="16">
        <f t="shared" si="93"/>
        <v>0</v>
      </c>
      <c r="Q489" s="37">
        <f t="shared" si="94"/>
        <v>0</v>
      </c>
    </row>
    <row r="490" spans="1:17" s="11" customFormat="1" ht="15.6">
      <c r="A490" s="12">
        <v>0</v>
      </c>
      <c r="B490" s="13" t="s">
        <v>29</v>
      </c>
      <c r="C490" s="14" t="s">
        <v>30</v>
      </c>
      <c r="D490" s="15">
        <v>1561910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6">
        <f t="shared" si="89"/>
        <v>0</v>
      </c>
      <c r="M490" s="16">
        <f t="shared" si="90"/>
        <v>0</v>
      </c>
      <c r="N490" s="16">
        <f t="shared" si="91"/>
        <v>0</v>
      </c>
      <c r="O490" s="16">
        <f t="shared" si="92"/>
        <v>0</v>
      </c>
      <c r="P490" s="16">
        <f t="shared" si="93"/>
        <v>0</v>
      </c>
      <c r="Q490" s="37">
        <f t="shared" si="94"/>
        <v>0</v>
      </c>
    </row>
    <row r="491" spans="1:17" s="11" customFormat="1" ht="15.6">
      <c r="A491" s="12">
        <v>3</v>
      </c>
      <c r="B491" s="13" t="s">
        <v>31</v>
      </c>
      <c r="C491" s="14" t="s">
        <v>32</v>
      </c>
      <c r="D491" s="15">
        <v>1313880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6">
        <f t="shared" si="89"/>
        <v>0</v>
      </c>
      <c r="M491" s="16">
        <f t="shared" si="90"/>
        <v>0</v>
      </c>
      <c r="N491" s="16">
        <f t="shared" si="91"/>
        <v>0</v>
      </c>
      <c r="O491" s="16">
        <f t="shared" si="92"/>
        <v>0</v>
      </c>
      <c r="P491" s="16">
        <f t="shared" si="93"/>
        <v>0</v>
      </c>
      <c r="Q491" s="37">
        <f t="shared" si="94"/>
        <v>0</v>
      </c>
    </row>
    <row r="492" spans="1:17" s="11" customFormat="1" ht="15.6">
      <c r="A492" s="12">
        <v>0</v>
      </c>
      <c r="B492" s="13" t="s">
        <v>33</v>
      </c>
      <c r="C492" s="14" t="s">
        <v>34</v>
      </c>
      <c r="D492" s="15">
        <v>219500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6">
        <f t="shared" si="89"/>
        <v>0</v>
      </c>
      <c r="M492" s="16">
        <f t="shared" si="90"/>
        <v>0</v>
      </c>
      <c r="N492" s="16">
        <f t="shared" si="91"/>
        <v>0</v>
      </c>
      <c r="O492" s="16">
        <f t="shared" si="92"/>
        <v>0</v>
      </c>
      <c r="P492" s="16">
        <f t="shared" si="93"/>
        <v>0</v>
      </c>
      <c r="Q492" s="37">
        <f t="shared" si="94"/>
        <v>0</v>
      </c>
    </row>
    <row r="493" spans="1:17" s="11" customFormat="1" ht="15.6">
      <c r="A493" s="12">
        <v>0</v>
      </c>
      <c r="B493" s="13" t="s">
        <v>178</v>
      </c>
      <c r="C493" s="14" t="s">
        <v>179</v>
      </c>
      <c r="D493" s="15">
        <v>19000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6">
        <f t="shared" si="89"/>
        <v>0</v>
      </c>
      <c r="M493" s="16">
        <f t="shared" si="90"/>
        <v>0</v>
      </c>
      <c r="N493" s="16">
        <f t="shared" si="91"/>
        <v>0</v>
      </c>
      <c r="O493" s="16">
        <f t="shared" si="92"/>
        <v>0</v>
      </c>
      <c r="P493" s="16">
        <f t="shared" si="93"/>
        <v>0</v>
      </c>
      <c r="Q493" s="37">
        <f t="shared" si="94"/>
        <v>0</v>
      </c>
    </row>
    <row r="494" spans="1:17" s="11" customFormat="1" ht="15.6">
      <c r="A494" s="12">
        <v>0</v>
      </c>
      <c r="B494" s="13" t="s">
        <v>90</v>
      </c>
      <c r="C494" s="14" t="s">
        <v>91</v>
      </c>
      <c r="D494" s="15">
        <v>254900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6">
        <f t="shared" si="89"/>
        <v>0</v>
      </c>
      <c r="M494" s="16">
        <f t="shared" si="90"/>
        <v>0</v>
      </c>
      <c r="N494" s="16">
        <f t="shared" si="91"/>
        <v>0</v>
      </c>
      <c r="O494" s="16">
        <f t="shared" si="92"/>
        <v>0</v>
      </c>
      <c r="P494" s="16">
        <f t="shared" si="93"/>
        <v>0</v>
      </c>
      <c r="Q494" s="37">
        <f t="shared" si="94"/>
        <v>0</v>
      </c>
    </row>
    <row r="495" spans="1:17" s="11" customFormat="1" ht="15.6">
      <c r="A495" s="12">
        <v>0</v>
      </c>
      <c r="B495" s="13" t="s">
        <v>35</v>
      </c>
      <c r="C495" s="14" t="s">
        <v>36</v>
      </c>
      <c r="D495" s="15">
        <v>50200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6">
        <f t="shared" si="89"/>
        <v>0</v>
      </c>
      <c r="M495" s="16">
        <f t="shared" si="90"/>
        <v>0</v>
      </c>
      <c r="N495" s="16">
        <f t="shared" si="91"/>
        <v>0</v>
      </c>
      <c r="O495" s="16">
        <f t="shared" si="92"/>
        <v>0</v>
      </c>
      <c r="P495" s="16">
        <f t="shared" si="93"/>
        <v>0</v>
      </c>
      <c r="Q495" s="37">
        <f t="shared" si="94"/>
        <v>0</v>
      </c>
    </row>
    <row r="496" spans="1:17" s="11" customFormat="1" ht="15.6">
      <c r="A496" s="12">
        <v>0</v>
      </c>
      <c r="B496" s="13" t="s">
        <v>37</v>
      </c>
      <c r="C496" s="14" t="s">
        <v>38</v>
      </c>
      <c r="D496" s="15">
        <v>5000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6">
        <f t="shared" si="89"/>
        <v>0</v>
      </c>
      <c r="M496" s="16">
        <f t="shared" si="90"/>
        <v>0</v>
      </c>
      <c r="N496" s="16">
        <f t="shared" si="91"/>
        <v>0</v>
      </c>
      <c r="O496" s="16">
        <f t="shared" si="92"/>
        <v>0</v>
      </c>
      <c r="P496" s="16">
        <f t="shared" si="93"/>
        <v>0</v>
      </c>
      <c r="Q496" s="37">
        <f t="shared" si="94"/>
        <v>0</v>
      </c>
    </row>
    <row r="497" spans="1:17" s="11" customFormat="1" ht="15.6">
      <c r="A497" s="12">
        <v>3</v>
      </c>
      <c r="B497" s="13" t="s">
        <v>39</v>
      </c>
      <c r="C497" s="14" t="s">
        <v>40</v>
      </c>
      <c r="D497" s="15">
        <v>765280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6">
        <f t="shared" si="89"/>
        <v>0</v>
      </c>
      <c r="M497" s="16">
        <f t="shared" si="90"/>
        <v>0</v>
      </c>
      <c r="N497" s="16">
        <f t="shared" si="91"/>
        <v>0</v>
      </c>
      <c r="O497" s="16">
        <f t="shared" si="92"/>
        <v>0</v>
      </c>
      <c r="P497" s="16">
        <f t="shared" si="93"/>
        <v>0</v>
      </c>
      <c r="Q497" s="37">
        <f t="shared" si="94"/>
        <v>0</v>
      </c>
    </row>
    <row r="498" spans="1:17" s="11" customFormat="1" ht="15.6">
      <c r="A498" s="12">
        <v>0</v>
      </c>
      <c r="B498" s="13" t="s">
        <v>41</v>
      </c>
      <c r="C498" s="14" t="s">
        <v>42</v>
      </c>
      <c r="D498" s="15">
        <v>431300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6">
        <f t="shared" si="89"/>
        <v>0</v>
      </c>
      <c r="M498" s="16">
        <f t="shared" si="90"/>
        <v>0</v>
      </c>
      <c r="N498" s="16">
        <f t="shared" si="91"/>
        <v>0</v>
      </c>
      <c r="O498" s="16">
        <f t="shared" si="92"/>
        <v>0</v>
      </c>
      <c r="P498" s="16">
        <f t="shared" si="93"/>
        <v>0</v>
      </c>
      <c r="Q498" s="37">
        <f t="shared" si="94"/>
        <v>0</v>
      </c>
    </row>
    <row r="499" spans="1:17" s="11" customFormat="1" ht="15.6">
      <c r="A499" s="12">
        <v>0</v>
      </c>
      <c r="B499" s="13" t="s">
        <v>43</v>
      </c>
      <c r="C499" s="14" t="s">
        <v>44</v>
      </c>
      <c r="D499" s="15">
        <v>101600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6">
        <f t="shared" si="89"/>
        <v>0</v>
      </c>
      <c r="M499" s="16">
        <f t="shared" si="90"/>
        <v>0</v>
      </c>
      <c r="N499" s="16">
        <f t="shared" si="91"/>
        <v>0</v>
      </c>
      <c r="O499" s="16">
        <f t="shared" si="92"/>
        <v>0</v>
      </c>
      <c r="P499" s="16">
        <f t="shared" si="93"/>
        <v>0</v>
      </c>
      <c r="Q499" s="37">
        <f t="shared" si="94"/>
        <v>0</v>
      </c>
    </row>
    <row r="500" spans="1:17" s="11" customFormat="1" ht="15.6">
      <c r="A500" s="12">
        <v>0</v>
      </c>
      <c r="B500" s="13" t="s">
        <v>45</v>
      </c>
      <c r="C500" s="14" t="s">
        <v>46</v>
      </c>
      <c r="D500" s="15">
        <v>226380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6">
        <f t="shared" si="89"/>
        <v>0</v>
      </c>
      <c r="M500" s="16">
        <f t="shared" si="90"/>
        <v>0</v>
      </c>
      <c r="N500" s="16">
        <f t="shared" si="91"/>
        <v>0</v>
      </c>
      <c r="O500" s="16">
        <f t="shared" si="92"/>
        <v>0</v>
      </c>
      <c r="P500" s="16">
        <f t="shared" si="93"/>
        <v>0</v>
      </c>
      <c r="Q500" s="37">
        <f t="shared" si="94"/>
        <v>0</v>
      </c>
    </row>
    <row r="501" spans="1:17" s="11" customFormat="1" ht="31.2">
      <c r="A501" s="12">
        <v>0</v>
      </c>
      <c r="B501" s="13" t="s">
        <v>49</v>
      </c>
      <c r="C501" s="14" t="s">
        <v>50</v>
      </c>
      <c r="D501" s="15">
        <v>6000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6">
        <f t="shared" si="89"/>
        <v>0</v>
      </c>
      <c r="M501" s="16">
        <f t="shared" si="90"/>
        <v>0</v>
      </c>
      <c r="N501" s="16">
        <f t="shared" si="91"/>
        <v>0</v>
      </c>
      <c r="O501" s="16">
        <f t="shared" si="92"/>
        <v>0</v>
      </c>
      <c r="P501" s="16">
        <f t="shared" si="93"/>
        <v>0</v>
      </c>
      <c r="Q501" s="37">
        <f t="shared" si="94"/>
        <v>0</v>
      </c>
    </row>
    <row r="502" spans="1:17" s="11" customFormat="1" ht="31.2" hidden="1">
      <c r="A502" s="12">
        <v>3</v>
      </c>
      <c r="B502" s="13" t="s">
        <v>104</v>
      </c>
      <c r="C502" s="14" t="s">
        <v>105</v>
      </c>
      <c r="D502" s="15">
        <v>55000</v>
      </c>
      <c r="E502" s="15">
        <v>225000</v>
      </c>
      <c r="F502" s="15">
        <v>220000</v>
      </c>
      <c r="G502" s="15">
        <v>138000</v>
      </c>
      <c r="H502" s="15">
        <v>0</v>
      </c>
      <c r="I502" s="15">
        <v>138000</v>
      </c>
      <c r="J502" s="15">
        <v>0</v>
      </c>
      <c r="K502" s="15">
        <v>0</v>
      </c>
      <c r="L502" s="16">
        <f t="shared" si="89"/>
        <v>82000</v>
      </c>
      <c r="M502" s="16">
        <f t="shared" si="90"/>
        <v>87000</v>
      </c>
      <c r="N502" s="16">
        <f t="shared" si="91"/>
        <v>62.727272727272734</v>
      </c>
      <c r="O502" s="16">
        <f t="shared" si="92"/>
        <v>87000</v>
      </c>
      <c r="P502" s="16">
        <f t="shared" si="93"/>
        <v>82000</v>
      </c>
      <c r="Q502" s="37">
        <f t="shared" si="94"/>
        <v>62.727272727272734</v>
      </c>
    </row>
    <row r="503" spans="1:17" s="11" customFormat="1" ht="37.799999999999997" customHeight="1">
      <c r="A503" s="12">
        <v>1</v>
      </c>
      <c r="B503" s="13" t="s">
        <v>289</v>
      </c>
      <c r="C503" s="14" t="s">
        <v>105</v>
      </c>
      <c r="D503" s="15">
        <v>55000</v>
      </c>
      <c r="E503" s="15">
        <v>225000</v>
      </c>
      <c r="F503" s="15">
        <v>220000</v>
      </c>
      <c r="G503" s="15">
        <v>138000</v>
      </c>
      <c r="H503" s="15">
        <v>0</v>
      </c>
      <c r="I503" s="15">
        <v>138000</v>
      </c>
      <c r="J503" s="15">
        <v>0</v>
      </c>
      <c r="K503" s="15">
        <v>0</v>
      </c>
      <c r="L503" s="16">
        <f t="shared" si="89"/>
        <v>82000</v>
      </c>
      <c r="M503" s="16">
        <f t="shared" si="90"/>
        <v>87000</v>
      </c>
      <c r="N503" s="16">
        <f t="shared" si="91"/>
        <v>62.727272727272734</v>
      </c>
      <c r="O503" s="16">
        <f t="shared" si="92"/>
        <v>87000</v>
      </c>
      <c r="P503" s="16">
        <f t="shared" si="93"/>
        <v>82000</v>
      </c>
      <c r="Q503" s="37">
        <f t="shared" si="94"/>
        <v>62.727272727272734</v>
      </c>
    </row>
    <row r="504" spans="1:17" s="11" customFormat="1" ht="15.6">
      <c r="A504" s="12">
        <v>1</v>
      </c>
      <c r="B504" s="13" t="s">
        <v>21</v>
      </c>
      <c r="C504" s="14" t="s">
        <v>22</v>
      </c>
      <c r="D504" s="15">
        <v>55000</v>
      </c>
      <c r="E504" s="15">
        <v>225000</v>
      </c>
      <c r="F504" s="15">
        <v>220000</v>
      </c>
      <c r="G504" s="15">
        <v>138000</v>
      </c>
      <c r="H504" s="15">
        <v>0</v>
      </c>
      <c r="I504" s="15">
        <v>138000</v>
      </c>
      <c r="J504" s="15">
        <v>0</v>
      </c>
      <c r="K504" s="15">
        <v>0</v>
      </c>
      <c r="L504" s="16">
        <f t="shared" si="89"/>
        <v>82000</v>
      </c>
      <c r="M504" s="16">
        <f t="shared" si="90"/>
        <v>87000</v>
      </c>
      <c r="N504" s="16">
        <f t="shared" si="91"/>
        <v>62.727272727272734</v>
      </c>
      <c r="O504" s="16">
        <f t="shared" si="92"/>
        <v>87000</v>
      </c>
      <c r="P504" s="16">
        <f t="shared" si="93"/>
        <v>82000</v>
      </c>
      <c r="Q504" s="37">
        <f t="shared" si="94"/>
        <v>62.727272727272734</v>
      </c>
    </row>
    <row r="505" spans="1:17" s="11" customFormat="1" ht="15.6">
      <c r="A505" s="12">
        <v>3</v>
      </c>
      <c r="B505" s="13" t="s">
        <v>96</v>
      </c>
      <c r="C505" s="14" t="s">
        <v>97</v>
      </c>
      <c r="D505" s="15">
        <v>55000</v>
      </c>
      <c r="E505" s="15">
        <v>225000</v>
      </c>
      <c r="F505" s="15">
        <v>220000</v>
      </c>
      <c r="G505" s="15">
        <v>138000</v>
      </c>
      <c r="H505" s="15">
        <v>0</v>
      </c>
      <c r="I505" s="15">
        <v>138000</v>
      </c>
      <c r="J505" s="15">
        <v>0</v>
      </c>
      <c r="K505" s="15">
        <v>0</v>
      </c>
      <c r="L505" s="16">
        <f t="shared" si="89"/>
        <v>82000</v>
      </c>
      <c r="M505" s="16">
        <f t="shared" si="90"/>
        <v>87000</v>
      </c>
      <c r="N505" s="16">
        <f t="shared" si="91"/>
        <v>62.727272727272734</v>
      </c>
      <c r="O505" s="16">
        <f t="shared" si="92"/>
        <v>87000</v>
      </c>
      <c r="P505" s="16">
        <f t="shared" si="93"/>
        <v>82000</v>
      </c>
      <c r="Q505" s="37">
        <f t="shared" si="94"/>
        <v>62.727272727272734</v>
      </c>
    </row>
    <row r="506" spans="1:17" s="11" customFormat="1" ht="15.6">
      <c r="A506" s="12">
        <v>0</v>
      </c>
      <c r="B506" s="13" t="s">
        <v>98</v>
      </c>
      <c r="C506" s="14" t="s">
        <v>99</v>
      </c>
      <c r="D506" s="15">
        <v>55000</v>
      </c>
      <c r="E506" s="15">
        <v>225000</v>
      </c>
      <c r="F506" s="15">
        <v>220000</v>
      </c>
      <c r="G506" s="15">
        <v>138000</v>
      </c>
      <c r="H506" s="15">
        <v>0</v>
      </c>
      <c r="I506" s="15">
        <v>138000</v>
      </c>
      <c r="J506" s="15">
        <v>0</v>
      </c>
      <c r="K506" s="15">
        <v>0</v>
      </c>
      <c r="L506" s="16">
        <f t="shared" si="89"/>
        <v>82000</v>
      </c>
      <c r="M506" s="16">
        <f t="shared" si="90"/>
        <v>87000</v>
      </c>
      <c r="N506" s="16">
        <f t="shared" si="91"/>
        <v>62.727272727272734</v>
      </c>
      <c r="O506" s="16">
        <f t="shared" si="92"/>
        <v>87000</v>
      </c>
      <c r="P506" s="16">
        <f t="shared" si="93"/>
        <v>82000</v>
      </c>
      <c r="Q506" s="37">
        <f t="shared" si="94"/>
        <v>62.727272727272734</v>
      </c>
    </row>
    <row r="507" spans="1:17" s="11" customFormat="1" ht="37.200000000000003" customHeight="1">
      <c r="A507" s="12">
        <v>1</v>
      </c>
      <c r="B507" s="13" t="s">
        <v>290</v>
      </c>
      <c r="C507" s="14" t="s">
        <v>291</v>
      </c>
      <c r="D507" s="15">
        <v>0</v>
      </c>
      <c r="E507" s="15">
        <v>661726</v>
      </c>
      <c r="F507" s="15">
        <v>361649</v>
      </c>
      <c r="G507" s="15">
        <v>275698.04000000004</v>
      </c>
      <c r="H507" s="15">
        <v>0</v>
      </c>
      <c r="I507" s="15">
        <v>275698.04000000004</v>
      </c>
      <c r="J507" s="15">
        <v>0</v>
      </c>
      <c r="K507" s="15">
        <v>0</v>
      </c>
      <c r="L507" s="16">
        <f t="shared" si="89"/>
        <v>85950.959999999963</v>
      </c>
      <c r="M507" s="16">
        <f t="shared" si="90"/>
        <v>386027.95999999996</v>
      </c>
      <c r="N507" s="16">
        <f t="shared" si="91"/>
        <v>76.233596664168857</v>
      </c>
      <c r="O507" s="16">
        <f t="shared" si="92"/>
        <v>386027.95999999996</v>
      </c>
      <c r="P507" s="16">
        <f t="shared" si="93"/>
        <v>85950.959999999963</v>
      </c>
      <c r="Q507" s="37">
        <f t="shared" si="94"/>
        <v>76.233596664168857</v>
      </c>
    </row>
    <row r="508" spans="1:17" s="11" customFormat="1" ht="21.6" customHeight="1">
      <c r="A508" s="12">
        <v>1</v>
      </c>
      <c r="B508" s="13" t="s">
        <v>16</v>
      </c>
      <c r="C508" s="14" t="s">
        <v>17</v>
      </c>
      <c r="D508" s="15">
        <v>0</v>
      </c>
      <c r="E508" s="15">
        <v>573786</v>
      </c>
      <c r="F508" s="15">
        <v>273709</v>
      </c>
      <c r="G508" s="15">
        <v>261696.08000000002</v>
      </c>
      <c r="H508" s="15">
        <v>0</v>
      </c>
      <c r="I508" s="15">
        <v>261696.08000000002</v>
      </c>
      <c r="J508" s="15">
        <v>0</v>
      </c>
      <c r="K508" s="15">
        <v>0</v>
      </c>
      <c r="L508" s="16">
        <f t="shared" si="89"/>
        <v>12012.919999999984</v>
      </c>
      <c r="M508" s="16">
        <f t="shared" si="90"/>
        <v>312089.92</v>
      </c>
      <c r="N508" s="16">
        <f t="shared" si="91"/>
        <v>95.61106138270938</v>
      </c>
      <c r="O508" s="16">
        <f t="shared" si="92"/>
        <v>312089.92</v>
      </c>
      <c r="P508" s="16">
        <f t="shared" si="93"/>
        <v>12012.919999999984</v>
      </c>
      <c r="Q508" s="37">
        <f t="shared" si="94"/>
        <v>95.61106138270938</v>
      </c>
    </row>
    <row r="509" spans="1:17" s="11" customFormat="1" ht="46.8" hidden="1">
      <c r="A509" s="12">
        <v>2</v>
      </c>
      <c r="B509" s="13" t="s">
        <v>165</v>
      </c>
      <c r="C509" s="14" t="s">
        <v>166</v>
      </c>
      <c r="D509" s="15">
        <v>0</v>
      </c>
      <c r="E509" s="15">
        <v>573786</v>
      </c>
      <c r="F509" s="15">
        <v>273709</v>
      </c>
      <c r="G509" s="15">
        <v>261696.08000000002</v>
      </c>
      <c r="H509" s="15">
        <v>0</v>
      </c>
      <c r="I509" s="15">
        <v>261696.08000000002</v>
      </c>
      <c r="J509" s="15">
        <v>0</v>
      </c>
      <c r="K509" s="15">
        <v>0</v>
      </c>
      <c r="L509" s="16">
        <f t="shared" si="89"/>
        <v>12012.919999999984</v>
      </c>
      <c r="M509" s="16">
        <f t="shared" si="90"/>
        <v>312089.92</v>
      </c>
      <c r="N509" s="16">
        <f t="shared" si="91"/>
        <v>95.61106138270938</v>
      </c>
      <c r="O509" s="16">
        <f t="shared" si="92"/>
        <v>312089.92</v>
      </c>
      <c r="P509" s="16">
        <f t="shared" si="93"/>
        <v>12012.919999999984</v>
      </c>
      <c r="Q509" s="37">
        <f t="shared" si="94"/>
        <v>95.61106138270938</v>
      </c>
    </row>
    <row r="510" spans="1:17" s="11" customFormat="1" ht="52.8" customHeight="1">
      <c r="A510" s="12">
        <v>1</v>
      </c>
      <c r="B510" s="13" t="s">
        <v>292</v>
      </c>
      <c r="C510" s="14" t="s">
        <v>166</v>
      </c>
      <c r="D510" s="15">
        <v>0</v>
      </c>
      <c r="E510" s="15">
        <v>573786</v>
      </c>
      <c r="F510" s="15">
        <v>273709</v>
      </c>
      <c r="G510" s="15">
        <v>261696.08000000002</v>
      </c>
      <c r="H510" s="15">
        <v>0</v>
      </c>
      <c r="I510" s="15">
        <v>261696.08000000002</v>
      </c>
      <c r="J510" s="15">
        <v>0</v>
      </c>
      <c r="K510" s="15">
        <v>0</v>
      </c>
      <c r="L510" s="16">
        <f t="shared" si="89"/>
        <v>12012.919999999984</v>
      </c>
      <c r="M510" s="16">
        <f t="shared" si="90"/>
        <v>312089.92</v>
      </c>
      <c r="N510" s="16">
        <f t="shared" si="91"/>
        <v>95.61106138270938</v>
      </c>
      <c r="O510" s="16">
        <f t="shared" si="92"/>
        <v>312089.92</v>
      </c>
      <c r="P510" s="16">
        <f t="shared" si="93"/>
        <v>12012.919999999984</v>
      </c>
      <c r="Q510" s="37">
        <f t="shared" si="94"/>
        <v>95.61106138270938</v>
      </c>
    </row>
    <row r="511" spans="1:17" s="11" customFormat="1" ht="15.6">
      <c r="A511" s="12">
        <v>1</v>
      </c>
      <c r="B511" s="13" t="s">
        <v>21</v>
      </c>
      <c r="C511" s="14" t="s">
        <v>22</v>
      </c>
      <c r="D511" s="15">
        <v>0</v>
      </c>
      <c r="E511" s="15">
        <v>528786</v>
      </c>
      <c r="F511" s="15">
        <v>228709</v>
      </c>
      <c r="G511" s="15">
        <v>216696.08000000002</v>
      </c>
      <c r="H511" s="15">
        <v>0</v>
      </c>
      <c r="I511" s="15">
        <v>216696.08000000002</v>
      </c>
      <c r="J511" s="15">
        <v>0</v>
      </c>
      <c r="K511" s="15">
        <v>0</v>
      </c>
      <c r="L511" s="16">
        <f t="shared" si="89"/>
        <v>12012.919999999984</v>
      </c>
      <c r="M511" s="16">
        <f t="shared" si="90"/>
        <v>312089.92</v>
      </c>
      <c r="N511" s="16">
        <f t="shared" si="91"/>
        <v>94.747508843115057</v>
      </c>
      <c r="O511" s="16">
        <f t="shared" si="92"/>
        <v>312089.92</v>
      </c>
      <c r="P511" s="16">
        <f t="shared" si="93"/>
        <v>12012.919999999984</v>
      </c>
      <c r="Q511" s="37">
        <f t="shared" si="94"/>
        <v>94.747508843115057</v>
      </c>
    </row>
    <row r="512" spans="1:17" s="11" customFormat="1" ht="15.6">
      <c r="A512" s="12">
        <v>2</v>
      </c>
      <c r="B512" s="13" t="s">
        <v>23</v>
      </c>
      <c r="C512" s="14" t="s">
        <v>24</v>
      </c>
      <c r="D512" s="15">
        <v>0</v>
      </c>
      <c r="E512" s="15">
        <v>498527</v>
      </c>
      <c r="F512" s="15">
        <v>198450</v>
      </c>
      <c r="G512" s="15">
        <v>198273.08000000002</v>
      </c>
      <c r="H512" s="15">
        <v>0</v>
      </c>
      <c r="I512" s="15">
        <v>198273.08000000002</v>
      </c>
      <c r="J512" s="15">
        <v>0</v>
      </c>
      <c r="K512" s="15">
        <v>0</v>
      </c>
      <c r="L512" s="16">
        <f t="shared" si="89"/>
        <v>176.9199999999837</v>
      </c>
      <c r="M512" s="16">
        <f t="shared" si="90"/>
        <v>300253.92</v>
      </c>
      <c r="N512" s="16">
        <f t="shared" si="91"/>
        <v>99.910849080372898</v>
      </c>
      <c r="O512" s="16">
        <f t="shared" si="92"/>
        <v>300253.92</v>
      </c>
      <c r="P512" s="16">
        <f t="shared" si="93"/>
        <v>176.9199999999837</v>
      </c>
      <c r="Q512" s="37">
        <f t="shared" si="94"/>
        <v>99.910849080372898</v>
      </c>
    </row>
    <row r="513" spans="1:17" s="11" customFormat="1" ht="15.6">
      <c r="A513" s="12">
        <v>2</v>
      </c>
      <c r="B513" s="13" t="s">
        <v>25</v>
      </c>
      <c r="C513" s="14" t="s">
        <v>26</v>
      </c>
      <c r="D513" s="15">
        <v>0</v>
      </c>
      <c r="E513" s="15">
        <v>408618</v>
      </c>
      <c r="F513" s="15">
        <v>162650</v>
      </c>
      <c r="G513" s="15">
        <v>162518.92000000001</v>
      </c>
      <c r="H513" s="15">
        <v>0</v>
      </c>
      <c r="I513" s="15">
        <v>162518.92000000001</v>
      </c>
      <c r="J513" s="15">
        <v>0</v>
      </c>
      <c r="K513" s="15">
        <v>0</v>
      </c>
      <c r="L513" s="16">
        <f t="shared" si="89"/>
        <v>131.07999999998719</v>
      </c>
      <c r="M513" s="16">
        <f t="shared" si="90"/>
        <v>246099.08</v>
      </c>
      <c r="N513" s="16">
        <f t="shared" si="91"/>
        <v>99.919409775591774</v>
      </c>
      <c r="O513" s="16">
        <f t="shared" si="92"/>
        <v>246099.08</v>
      </c>
      <c r="P513" s="16">
        <f t="shared" si="93"/>
        <v>131.07999999998719</v>
      </c>
      <c r="Q513" s="37">
        <f t="shared" si="94"/>
        <v>99.919409775591774</v>
      </c>
    </row>
    <row r="514" spans="1:17" s="11" customFormat="1" ht="15.6">
      <c r="A514" s="12">
        <v>0</v>
      </c>
      <c r="B514" s="13" t="s">
        <v>27</v>
      </c>
      <c r="C514" s="14" t="s">
        <v>28</v>
      </c>
      <c r="D514" s="15">
        <v>0</v>
      </c>
      <c r="E514" s="15">
        <v>408618</v>
      </c>
      <c r="F514" s="15">
        <v>162650</v>
      </c>
      <c r="G514" s="15">
        <v>162518.92000000001</v>
      </c>
      <c r="H514" s="15">
        <v>0</v>
      </c>
      <c r="I514" s="15">
        <v>162518.92000000001</v>
      </c>
      <c r="J514" s="15">
        <v>0</v>
      </c>
      <c r="K514" s="15">
        <v>0</v>
      </c>
      <c r="L514" s="16">
        <f t="shared" si="89"/>
        <v>131.07999999998719</v>
      </c>
      <c r="M514" s="16">
        <f t="shared" si="90"/>
        <v>246099.08</v>
      </c>
      <c r="N514" s="16">
        <f t="shared" si="91"/>
        <v>99.919409775591774</v>
      </c>
      <c r="O514" s="16">
        <f t="shared" si="92"/>
        <v>246099.08</v>
      </c>
      <c r="P514" s="16">
        <f t="shared" si="93"/>
        <v>131.07999999998719</v>
      </c>
      <c r="Q514" s="37">
        <f t="shared" si="94"/>
        <v>99.919409775591774</v>
      </c>
    </row>
    <row r="515" spans="1:17" s="11" customFormat="1" ht="15.6">
      <c r="A515" s="12">
        <v>0</v>
      </c>
      <c r="B515" s="13" t="s">
        <v>29</v>
      </c>
      <c r="C515" s="14" t="s">
        <v>30</v>
      </c>
      <c r="D515" s="15">
        <v>0</v>
      </c>
      <c r="E515" s="15">
        <v>89909</v>
      </c>
      <c r="F515" s="15">
        <v>35800</v>
      </c>
      <c r="G515" s="15">
        <v>35754.160000000003</v>
      </c>
      <c r="H515" s="15">
        <v>0</v>
      </c>
      <c r="I515" s="15">
        <v>35754.160000000003</v>
      </c>
      <c r="J515" s="15">
        <v>0</v>
      </c>
      <c r="K515" s="15">
        <v>0</v>
      </c>
      <c r="L515" s="16">
        <f t="shared" si="89"/>
        <v>45.839999999996508</v>
      </c>
      <c r="M515" s="16">
        <f t="shared" si="90"/>
        <v>54154.84</v>
      </c>
      <c r="N515" s="16">
        <f t="shared" si="91"/>
        <v>99.871955307262581</v>
      </c>
      <c r="O515" s="16">
        <f t="shared" si="92"/>
        <v>54154.84</v>
      </c>
      <c r="P515" s="16">
        <f t="shared" si="93"/>
        <v>45.839999999996508</v>
      </c>
      <c r="Q515" s="37">
        <f t="shared" si="94"/>
        <v>99.871955307262581</v>
      </c>
    </row>
    <row r="516" spans="1:17" s="11" customFormat="1" ht="15.6">
      <c r="A516" s="12">
        <v>3</v>
      </c>
      <c r="B516" s="13" t="s">
        <v>31</v>
      </c>
      <c r="C516" s="14" t="s">
        <v>32</v>
      </c>
      <c r="D516" s="15">
        <v>0</v>
      </c>
      <c r="E516" s="15">
        <v>30259</v>
      </c>
      <c r="F516" s="15">
        <v>30259</v>
      </c>
      <c r="G516" s="15">
        <v>18423</v>
      </c>
      <c r="H516" s="15">
        <v>0</v>
      </c>
      <c r="I516" s="15">
        <v>18423</v>
      </c>
      <c r="J516" s="15">
        <v>0</v>
      </c>
      <c r="K516" s="15">
        <v>0</v>
      </c>
      <c r="L516" s="16">
        <f t="shared" si="89"/>
        <v>11836</v>
      </c>
      <c r="M516" s="16">
        <f t="shared" si="90"/>
        <v>11836</v>
      </c>
      <c r="N516" s="16">
        <f t="shared" si="91"/>
        <v>60.884364982319305</v>
      </c>
      <c r="O516" s="16">
        <f t="shared" si="92"/>
        <v>11836</v>
      </c>
      <c r="P516" s="16">
        <f t="shared" si="93"/>
        <v>11836</v>
      </c>
      <c r="Q516" s="37">
        <f t="shared" si="94"/>
        <v>60.884364982319305</v>
      </c>
    </row>
    <row r="517" spans="1:17" s="11" customFormat="1" ht="15.6">
      <c r="A517" s="12">
        <v>0</v>
      </c>
      <c r="B517" s="13" t="s">
        <v>33</v>
      </c>
      <c r="C517" s="14" t="s">
        <v>34</v>
      </c>
      <c r="D517" s="15">
        <v>0</v>
      </c>
      <c r="E517" s="15">
        <v>10159</v>
      </c>
      <c r="F517" s="15">
        <v>10159</v>
      </c>
      <c r="G517" s="15">
        <v>10159</v>
      </c>
      <c r="H517" s="15">
        <v>0</v>
      </c>
      <c r="I517" s="15">
        <v>10159</v>
      </c>
      <c r="J517" s="15">
        <v>0</v>
      </c>
      <c r="K517" s="15">
        <v>0</v>
      </c>
      <c r="L517" s="16">
        <f t="shared" si="89"/>
        <v>0</v>
      </c>
      <c r="M517" s="16">
        <f t="shared" si="90"/>
        <v>0</v>
      </c>
      <c r="N517" s="16">
        <f t="shared" si="91"/>
        <v>100</v>
      </c>
      <c r="O517" s="16">
        <f t="shared" si="92"/>
        <v>0</v>
      </c>
      <c r="P517" s="16">
        <f t="shared" si="93"/>
        <v>0</v>
      </c>
      <c r="Q517" s="37">
        <f t="shared" si="94"/>
        <v>100</v>
      </c>
    </row>
    <row r="518" spans="1:17" s="11" customFormat="1" ht="15.6">
      <c r="A518" s="12">
        <v>0</v>
      </c>
      <c r="B518" s="13" t="s">
        <v>35</v>
      </c>
      <c r="C518" s="14" t="s">
        <v>36</v>
      </c>
      <c r="D518" s="15">
        <v>0</v>
      </c>
      <c r="E518" s="15">
        <v>13700</v>
      </c>
      <c r="F518" s="15">
        <v>13700</v>
      </c>
      <c r="G518" s="15">
        <v>8264</v>
      </c>
      <c r="H518" s="15">
        <v>0</v>
      </c>
      <c r="I518" s="15">
        <v>8264</v>
      </c>
      <c r="J518" s="15">
        <v>0</v>
      </c>
      <c r="K518" s="15">
        <v>0</v>
      </c>
      <c r="L518" s="16">
        <f t="shared" si="89"/>
        <v>5436</v>
      </c>
      <c r="M518" s="16">
        <f t="shared" si="90"/>
        <v>5436</v>
      </c>
      <c r="N518" s="16">
        <f t="shared" si="91"/>
        <v>60.321167883211679</v>
      </c>
      <c r="O518" s="16">
        <f t="shared" si="92"/>
        <v>5436</v>
      </c>
      <c r="P518" s="16">
        <f t="shared" si="93"/>
        <v>5436</v>
      </c>
      <c r="Q518" s="37">
        <f t="shared" si="94"/>
        <v>60.321167883211679</v>
      </c>
    </row>
    <row r="519" spans="1:17" s="11" customFormat="1" ht="15.6">
      <c r="A519" s="12">
        <v>0</v>
      </c>
      <c r="B519" s="13" t="s">
        <v>37</v>
      </c>
      <c r="C519" s="14" t="s">
        <v>38</v>
      </c>
      <c r="D519" s="15">
        <v>0</v>
      </c>
      <c r="E519" s="15">
        <v>6400</v>
      </c>
      <c r="F519" s="15">
        <v>6400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6">
        <f t="shared" si="89"/>
        <v>6400</v>
      </c>
      <c r="M519" s="16">
        <f t="shared" si="90"/>
        <v>6400</v>
      </c>
      <c r="N519" s="16">
        <f t="shared" si="91"/>
        <v>0</v>
      </c>
      <c r="O519" s="16">
        <f t="shared" si="92"/>
        <v>6400</v>
      </c>
      <c r="P519" s="16">
        <f t="shared" si="93"/>
        <v>6400</v>
      </c>
      <c r="Q519" s="37">
        <f t="shared" si="94"/>
        <v>0</v>
      </c>
    </row>
    <row r="520" spans="1:17" s="11" customFormat="1" ht="20.399999999999999" customHeight="1">
      <c r="A520" s="12">
        <v>1</v>
      </c>
      <c r="B520" s="13" t="s">
        <v>57</v>
      </c>
      <c r="C520" s="14" t="s">
        <v>58</v>
      </c>
      <c r="D520" s="15">
        <v>0</v>
      </c>
      <c r="E520" s="15">
        <v>45000</v>
      </c>
      <c r="F520" s="15">
        <v>45000</v>
      </c>
      <c r="G520" s="15">
        <v>45000</v>
      </c>
      <c r="H520" s="15">
        <v>0</v>
      </c>
      <c r="I520" s="15">
        <v>45000</v>
      </c>
      <c r="J520" s="15">
        <v>0</v>
      </c>
      <c r="K520" s="15">
        <v>0</v>
      </c>
      <c r="L520" s="16">
        <f t="shared" si="89"/>
        <v>0</v>
      </c>
      <c r="M520" s="16">
        <f t="shared" si="90"/>
        <v>0</v>
      </c>
      <c r="N520" s="16">
        <f t="shared" si="91"/>
        <v>100</v>
      </c>
      <c r="O520" s="16">
        <f t="shared" si="92"/>
        <v>0</v>
      </c>
      <c r="P520" s="16">
        <f t="shared" si="93"/>
        <v>0</v>
      </c>
      <c r="Q520" s="37">
        <f t="shared" si="94"/>
        <v>100</v>
      </c>
    </row>
    <row r="521" spans="1:17" s="11" customFormat="1" ht="17.399999999999999" customHeight="1">
      <c r="A521" s="12">
        <v>2</v>
      </c>
      <c r="B521" s="13" t="s">
        <v>59</v>
      </c>
      <c r="C521" s="14" t="s">
        <v>60</v>
      </c>
      <c r="D521" s="15">
        <v>0</v>
      </c>
      <c r="E521" s="15">
        <v>45000</v>
      </c>
      <c r="F521" s="15">
        <v>45000</v>
      </c>
      <c r="G521" s="15">
        <v>45000</v>
      </c>
      <c r="H521" s="15">
        <v>0</v>
      </c>
      <c r="I521" s="15">
        <v>45000</v>
      </c>
      <c r="J521" s="15">
        <v>0</v>
      </c>
      <c r="K521" s="15">
        <v>0</v>
      </c>
      <c r="L521" s="16">
        <f t="shared" si="89"/>
        <v>0</v>
      </c>
      <c r="M521" s="16">
        <f t="shared" si="90"/>
        <v>0</v>
      </c>
      <c r="N521" s="16">
        <f t="shared" si="91"/>
        <v>100</v>
      </c>
      <c r="O521" s="16">
        <f t="shared" si="92"/>
        <v>0</v>
      </c>
      <c r="P521" s="16">
        <f t="shared" si="93"/>
        <v>0</v>
      </c>
      <c r="Q521" s="37">
        <f t="shared" si="94"/>
        <v>100</v>
      </c>
    </row>
    <row r="522" spans="1:17" s="11" customFormat="1" ht="40.200000000000003" customHeight="1">
      <c r="A522" s="12">
        <v>0</v>
      </c>
      <c r="B522" s="13" t="s">
        <v>61</v>
      </c>
      <c r="C522" s="14" t="s">
        <v>62</v>
      </c>
      <c r="D522" s="15">
        <v>0</v>
      </c>
      <c r="E522" s="15">
        <v>45000</v>
      </c>
      <c r="F522" s="15">
        <v>45000</v>
      </c>
      <c r="G522" s="15">
        <v>45000</v>
      </c>
      <c r="H522" s="15">
        <v>0</v>
      </c>
      <c r="I522" s="15">
        <v>45000</v>
      </c>
      <c r="J522" s="15">
        <v>0</v>
      </c>
      <c r="K522" s="15">
        <v>0</v>
      </c>
      <c r="L522" s="16">
        <f t="shared" ref="L522:L560" si="97">F522-G522</f>
        <v>0</v>
      </c>
      <c r="M522" s="16">
        <f t="shared" ref="M522:M560" si="98">E522-G522</f>
        <v>0</v>
      </c>
      <c r="N522" s="16">
        <f t="shared" ref="N522:N559" si="99">IF(F522=0,0,(G522/F522)*100)</f>
        <v>100</v>
      </c>
      <c r="O522" s="16">
        <f t="shared" ref="O522:O560" si="100">E522-I522</f>
        <v>0</v>
      </c>
      <c r="P522" s="16">
        <f t="shared" ref="P522:P559" si="101">F522-I522</f>
        <v>0</v>
      </c>
      <c r="Q522" s="37">
        <f t="shared" ref="Q522:Q560" si="102">IF(F522=0,0,(I522/F522)*100)</f>
        <v>100</v>
      </c>
    </row>
    <row r="523" spans="1:17" s="11" customFormat="1" ht="22.2" customHeight="1">
      <c r="A523" s="12">
        <v>1</v>
      </c>
      <c r="B523" s="13" t="s">
        <v>57</v>
      </c>
      <c r="C523" s="14" t="s">
        <v>85</v>
      </c>
      <c r="D523" s="15">
        <v>0</v>
      </c>
      <c r="E523" s="15">
        <v>87940</v>
      </c>
      <c r="F523" s="15">
        <v>87940</v>
      </c>
      <c r="G523" s="15">
        <v>14001.96</v>
      </c>
      <c r="H523" s="15">
        <v>0</v>
      </c>
      <c r="I523" s="15">
        <v>14001.96</v>
      </c>
      <c r="J523" s="15">
        <v>0</v>
      </c>
      <c r="K523" s="15">
        <v>0</v>
      </c>
      <c r="L523" s="16">
        <f t="shared" si="97"/>
        <v>73938.040000000008</v>
      </c>
      <c r="M523" s="16">
        <f t="shared" si="98"/>
        <v>73938.040000000008</v>
      </c>
      <c r="N523" s="16">
        <f t="shared" si="99"/>
        <v>15.922174209688421</v>
      </c>
      <c r="O523" s="16">
        <f t="shared" si="100"/>
        <v>73938.040000000008</v>
      </c>
      <c r="P523" s="16">
        <f t="shared" si="101"/>
        <v>73938.040000000008</v>
      </c>
      <c r="Q523" s="37">
        <f t="shared" si="102"/>
        <v>15.922174209688421</v>
      </c>
    </row>
    <row r="524" spans="1:17" s="11" customFormat="1" ht="31.2" hidden="1">
      <c r="A524" s="12">
        <v>2</v>
      </c>
      <c r="B524" s="13" t="s">
        <v>61</v>
      </c>
      <c r="C524" s="14" t="s">
        <v>86</v>
      </c>
      <c r="D524" s="15">
        <v>0</v>
      </c>
      <c r="E524" s="15">
        <v>87940</v>
      </c>
      <c r="F524" s="15">
        <v>87940</v>
      </c>
      <c r="G524" s="15">
        <v>14001.96</v>
      </c>
      <c r="H524" s="15">
        <v>0</v>
      </c>
      <c r="I524" s="15">
        <v>14001.96</v>
      </c>
      <c r="J524" s="15">
        <v>0</v>
      </c>
      <c r="K524" s="15">
        <v>0</v>
      </c>
      <c r="L524" s="16">
        <f t="shared" si="97"/>
        <v>73938.040000000008</v>
      </c>
      <c r="M524" s="16">
        <f t="shared" si="98"/>
        <v>73938.040000000008</v>
      </c>
      <c r="N524" s="16">
        <f t="shared" si="99"/>
        <v>15.922174209688421</v>
      </c>
      <c r="O524" s="16">
        <f t="shared" si="100"/>
        <v>73938.040000000008</v>
      </c>
      <c r="P524" s="16">
        <f t="shared" si="101"/>
        <v>73938.040000000008</v>
      </c>
      <c r="Q524" s="37">
        <f t="shared" si="102"/>
        <v>15.922174209688421</v>
      </c>
    </row>
    <row r="525" spans="1:17" s="11" customFormat="1" ht="31.2" hidden="1">
      <c r="A525" s="12">
        <v>3</v>
      </c>
      <c r="B525" s="13" t="s">
        <v>87</v>
      </c>
      <c r="C525" s="14" t="s">
        <v>88</v>
      </c>
      <c r="D525" s="15">
        <v>0</v>
      </c>
      <c r="E525" s="15">
        <v>40000</v>
      </c>
      <c r="F525" s="15">
        <v>40000</v>
      </c>
      <c r="G525" s="15">
        <v>14001.96</v>
      </c>
      <c r="H525" s="15">
        <v>0</v>
      </c>
      <c r="I525" s="15">
        <v>14001.96</v>
      </c>
      <c r="J525" s="15">
        <v>0</v>
      </c>
      <c r="K525" s="15">
        <v>0</v>
      </c>
      <c r="L525" s="16">
        <f t="shared" si="97"/>
        <v>25998.04</v>
      </c>
      <c r="M525" s="16">
        <f t="shared" si="98"/>
        <v>25998.04</v>
      </c>
      <c r="N525" s="16">
        <f t="shared" si="99"/>
        <v>35.004899999999999</v>
      </c>
      <c r="O525" s="16">
        <f t="shared" si="100"/>
        <v>25998.04</v>
      </c>
      <c r="P525" s="16">
        <f t="shared" si="101"/>
        <v>25998.04</v>
      </c>
      <c r="Q525" s="37">
        <f t="shared" si="102"/>
        <v>35.004899999999999</v>
      </c>
    </row>
    <row r="526" spans="1:17" s="11" customFormat="1" ht="35.4" customHeight="1">
      <c r="A526" s="12">
        <v>1</v>
      </c>
      <c r="B526" s="13" t="s">
        <v>293</v>
      </c>
      <c r="C526" s="14" t="s">
        <v>88</v>
      </c>
      <c r="D526" s="15">
        <v>0</v>
      </c>
      <c r="E526" s="15">
        <v>40000</v>
      </c>
      <c r="F526" s="15">
        <v>40000</v>
      </c>
      <c r="G526" s="15">
        <v>14001.96</v>
      </c>
      <c r="H526" s="15">
        <v>0</v>
      </c>
      <c r="I526" s="15">
        <v>14001.96</v>
      </c>
      <c r="J526" s="15">
        <v>0</v>
      </c>
      <c r="K526" s="15">
        <v>0</v>
      </c>
      <c r="L526" s="16">
        <f t="shared" si="97"/>
        <v>25998.04</v>
      </c>
      <c r="M526" s="16">
        <f t="shared" si="98"/>
        <v>25998.04</v>
      </c>
      <c r="N526" s="16">
        <f t="shared" si="99"/>
        <v>35.004899999999999</v>
      </c>
      <c r="O526" s="16">
        <f t="shared" si="100"/>
        <v>25998.04</v>
      </c>
      <c r="P526" s="16">
        <f t="shared" si="101"/>
        <v>25998.04</v>
      </c>
      <c r="Q526" s="37">
        <f t="shared" si="102"/>
        <v>35.004899999999999</v>
      </c>
    </row>
    <row r="527" spans="1:17" s="11" customFormat="1" ht="15.6">
      <c r="A527" s="12">
        <v>1</v>
      </c>
      <c r="B527" s="13" t="s">
        <v>21</v>
      </c>
      <c r="C527" s="14" t="s">
        <v>22</v>
      </c>
      <c r="D527" s="15">
        <v>0</v>
      </c>
      <c r="E527" s="15">
        <v>40000</v>
      </c>
      <c r="F527" s="15">
        <v>40000</v>
      </c>
      <c r="G527" s="15">
        <v>14001.96</v>
      </c>
      <c r="H527" s="15">
        <v>0</v>
      </c>
      <c r="I527" s="15">
        <v>14001.96</v>
      </c>
      <c r="J527" s="15">
        <v>0</v>
      </c>
      <c r="K527" s="15">
        <v>0</v>
      </c>
      <c r="L527" s="16">
        <f t="shared" si="97"/>
        <v>25998.04</v>
      </c>
      <c r="M527" s="16">
        <f t="shared" si="98"/>
        <v>25998.04</v>
      </c>
      <c r="N527" s="16">
        <f t="shared" si="99"/>
        <v>35.004899999999999</v>
      </c>
      <c r="O527" s="16">
        <f t="shared" si="100"/>
        <v>25998.04</v>
      </c>
      <c r="P527" s="16">
        <f t="shared" si="101"/>
        <v>25998.04</v>
      </c>
      <c r="Q527" s="37">
        <f t="shared" si="102"/>
        <v>35.004899999999999</v>
      </c>
    </row>
    <row r="528" spans="1:17" s="11" customFormat="1" ht="15.6">
      <c r="A528" s="12">
        <v>3</v>
      </c>
      <c r="B528" s="13" t="s">
        <v>31</v>
      </c>
      <c r="C528" s="14" t="s">
        <v>32</v>
      </c>
      <c r="D528" s="15">
        <v>0</v>
      </c>
      <c r="E528" s="15">
        <v>40000</v>
      </c>
      <c r="F528" s="15">
        <v>40000</v>
      </c>
      <c r="G528" s="15">
        <v>14001.96</v>
      </c>
      <c r="H528" s="15">
        <v>0</v>
      </c>
      <c r="I528" s="15">
        <v>14001.96</v>
      </c>
      <c r="J528" s="15">
        <v>0</v>
      </c>
      <c r="K528" s="15">
        <v>0</v>
      </c>
      <c r="L528" s="16">
        <f t="shared" si="97"/>
        <v>25998.04</v>
      </c>
      <c r="M528" s="16">
        <f t="shared" si="98"/>
        <v>25998.04</v>
      </c>
      <c r="N528" s="16">
        <f t="shared" si="99"/>
        <v>35.004899999999999</v>
      </c>
      <c r="O528" s="16">
        <f t="shared" si="100"/>
        <v>25998.04</v>
      </c>
      <c r="P528" s="16">
        <f t="shared" si="101"/>
        <v>25998.04</v>
      </c>
      <c r="Q528" s="37">
        <f t="shared" si="102"/>
        <v>35.004899999999999</v>
      </c>
    </row>
    <row r="529" spans="1:17" s="11" customFormat="1" ht="15.6">
      <c r="A529" s="12">
        <v>0</v>
      </c>
      <c r="B529" s="13" t="s">
        <v>35</v>
      </c>
      <c r="C529" s="14" t="s">
        <v>36</v>
      </c>
      <c r="D529" s="15">
        <v>0</v>
      </c>
      <c r="E529" s="15">
        <v>40000</v>
      </c>
      <c r="F529" s="15">
        <v>40000</v>
      </c>
      <c r="G529" s="15">
        <v>14001.96</v>
      </c>
      <c r="H529" s="15">
        <v>0</v>
      </c>
      <c r="I529" s="15">
        <v>14001.96</v>
      </c>
      <c r="J529" s="15">
        <v>0</v>
      </c>
      <c r="K529" s="15">
        <v>0</v>
      </c>
      <c r="L529" s="16">
        <f t="shared" si="97"/>
        <v>25998.04</v>
      </c>
      <c r="M529" s="16">
        <f t="shared" si="98"/>
        <v>25998.04</v>
      </c>
      <c r="N529" s="16">
        <f t="shared" si="99"/>
        <v>35.004899999999999</v>
      </c>
      <c r="O529" s="16">
        <f t="shared" si="100"/>
        <v>25998.04</v>
      </c>
      <c r="P529" s="16">
        <f t="shared" si="101"/>
        <v>25998.04</v>
      </c>
      <c r="Q529" s="37">
        <f t="shared" si="102"/>
        <v>35.004899999999999</v>
      </c>
    </row>
    <row r="530" spans="1:17" s="11" customFormat="1" ht="62.4" hidden="1">
      <c r="A530" s="12">
        <v>3</v>
      </c>
      <c r="B530" s="13" t="s">
        <v>294</v>
      </c>
      <c r="C530" s="14" t="s">
        <v>295</v>
      </c>
      <c r="D530" s="15">
        <v>0</v>
      </c>
      <c r="E530" s="15">
        <v>47940</v>
      </c>
      <c r="F530" s="15">
        <v>47940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6">
        <f t="shared" si="97"/>
        <v>47940</v>
      </c>
      <c r="M530" s="16">
        <f t="shared" si="98"/>
        <v>47940</v>
      </c>
      <c r="N530" s="16">
        <f t="shared" si="99"/>
        <v>0</v>
      </c>
      <c r="O530" s="16">
        <f t="shared" si="100"/>
        <v>47940</v>
      </c>
      <c r="P530" s="16">
        <f t="shared" si="101"/>
        <v>47940</v>
      </c>
      <c r="Q530" s="37">
        <f t="shared" si="102"/>
        <v>0</v>
      </c>
    </row>
    <row r="531" spans="1:17" s="11" customFormat="1" ht="68.400000000000006" customHeight="1">
      <c r="A531" s="12">
        <v>1</v>
      </c>
      <c r="B531" s="13" t="s">
        <v>296</v>
      </c>
      <c r="C531" s="14" t="s">
        <v>295</v>
      </c>
      <c r="D531" s="15">
        <v>0</v>
      </c>
      <c r="E531" s="15">
        <v>47940</v>
      </c>
      <c r="F531" s="15">
        <v>47940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6">
        <f t="shared" si="97"/>
        <v>47940</v>
      </c>
      <c r="M531" s="16">
        <f t="shared" si="98"/>
        <v>47940</v>
      </c>
      <c r="N531" s="16">
        <f t="shared" si="99"/>
        <v>0</v>
      </c>
      <c r="O531" s="16">
        <f t="shared" si="100"/>
        <v>47940</v>
      </c>
      <c r="P531" s="16">
        <f t="shared" si="101"/>
        <v>47940</v>
      </c>
      <c r="Q531" s="37">
        <f t="shared" si="102"/>
        <v>0</v>
      </c>
    </row>
    <row r="532" spans="1:17" s="11" customFormat="1" ht="15.6">
      <c r="A532" s="12">
        <v>1</v>
      </c>
      <c r="B532" s="13" t="s">
        <v>21</v>
      </c>
      <c r="C532" s="14" t="s">
        <v>22</v>
      </c>
      <c r="D532" s="15">
        <v>0</v>
      </c>
      <c r="E532" s="15">
        <v>47940</v>
      </c>
      <c r="F532" s="15">
        <v>47940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16">
        <f t="shared" si="97"/>
        <v>47940</v>
      </c>
      <c r="M532" s="16">
        <f t="shared" si="98"/>
        <v>47940</v>
      </c>
      <c r="N532" s="16">
        <f t="shared" si="99"/>
        <v>0</v>
      </c>
      <c r="O532" s="16">
        <f t="shared" si="100"/>
        <v>47940</v>
      </c>
      <c r="P532" s="16">
        <f t="shared" si="101"/>
        <v>47940</v>
      </c>
      <c r="Q532" s="37">
        <f t="shared" si="102"/>
        <v>0</v>
      </c>
    </row>
    <row r="533" spans="1:17" s="11" customFormat="1" ht="15.6">
      <c r="A533" s="12">
        <v>3</v>
      </c>
      <c r="B533" s="13" t="s">
        <v>96</v>
      </c>
      <c r="C533" s="14" t="s">
        <v>97</v>
      </c>
      <c r="D533" s="15">
        <v>0</v>
      </c>
      <c r="E533" s="15">
        <v>47940</v>
      </c>
      <c r="F533" s="15">
        <v>47940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6">
        <f t="shared" si="97"/>
        <v>47940</v>
      </c>
      <c r="M533" s="16">
        <f t="shared" si="98"/>
        <v>47940</v>
      </c>
      <c r="N533" s="16">
        <f t="shared" si="99"/>
        <v>0</v>
      </c>
      <c r="O533" s="16">
        <f t="shared" si="100"/>
        <v>47940</v>
      </c>
      <c r="P533" s="16">
        <f t="shared" si="101"/>
        <v>47940</v>
      </c>
      <c r="Q533" s="37">
        <f t="shared" si="102"/>
        <v>0</v>
      </c>
    </row>
    <row r="534" spans="1:17" s="11" customFormat="1" ht="17.399999999999999" customHeight="1">
      <c r="A534" s="12">
        <v>0</v>
      </c>
      <c r="B534" s="13" t="s">
        <v>98</v>
      </c>
      <c r="C534" s="14" t="s">
        <v>99</v>
      </c>
      <c r="D534" s="15">
        <v>0</v>
      </c>
      <c r="E534" s="15">
        <v>47940</v>
      </c>
      <c r="F534" s="15">
        <v>47940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6">
        <f t="shared" si="97"/>
        <v>47940</v>
      </c>
      <c r="M534" s="16">
        <f t="shared" si="98"/>
        <v>47940</v>
      </c>
      <c r="N534" s="16">
        <f t="shared" si="99"/>
        <v>0</v>
      </c>
      <c r="O534" s="16">
        <f t="shared" si="100"/>
        <v>47940</v>
      </c>
      <c r="P534" s="16">
        <f t="shared" si="101"/>
        <v>47940</v>
      </c>
      <c r="Q534" s="37">
        <f t="shared" si="102"/>
        <v>0</v>
      </c>
    </row>
    <row r="535" spans="1:17" s="11" customFormat="1" ht="36.6" customHeight="1">
      <c r="A535" s="12">
        <v>3</v>
      </c>
      <c r="B535" s="28" t="s">
        <v>297</v>
      </c>
      <c r="C535" s="29" t="s">
        <v>313</v>
      </c>
      <c r="D535" s="30">
        <v>5060000</v>
      </c>
      <c r="E535" s="30">
        <v>4863000</v>
      </c>
      <c r="F535" s="30">
        <v>3540080</v>
      </c>
      <c r="G535" s="30">
        <v>3346634.97</v>
      </c>
      <c r="H535" s="30">
        <v>0</v>
      </c>
      <c r="I535" s="30">
        <v>3346634.97</v>
      </c>
      <c r="J535" s="30">
        <v>0</v>
      </c>
      <c r="K535" s="30">
        <v>0</v>
      </c>
      <c r="L535" s="31">
        <f t="shared" si="97"/>
        <v>193445.0299999998</v>
      </c>
      <c r="M535" s="31">
        <f t="shared" si="98"/>
        <v>1516365.0299999998</v>
      </c>
      <c r="N535" s="31">
        <f t="shared" si="99"/>
        <v>94.535574619782608</v>
      </c>
      <c r="O535" s="31">
        <f t="shared" si="100"/>
        <v>1516365.0299999998</v>
      </c>
      <c r="P535" s="31">
        <f t="shared" si="101"/>
        <v>193445.0299999998</v>
      </c>
      <c r="Q535" s="38">
        <f t="shared" si="102"/>
        <v>94.535574619782608</v>
      </c>
    </row>
    <row r="536" spans="1:17" s="11" customFormat="1" ht="25.2" customHeight="1">
      <c r="A536" s="12">
        <v>1</v>
      </c>
      <c r="B536" s="13" t="s">
        <v>16</v>
      </c>
      <c r="C536" s="14" t="s">
        <v>17</v>
      </c>
      <c r="D536" s="15">
        <v>4460000</v>
      </c>
      <c r="E536" s="15">
        <v>4495000</v>
      </c>
      <c r="F536" s="15">
        <v>3539200</v>
      </c>
      <c r="G536" s="15">
        <v>3346634.97</v>
      </c>
      <c r="H536" s="15">
        <v>0</v>
      </c>
      <c r="I536" s="15">
        <v>3346634.97</v>
      </c>
      <c r="J536" s="15">
        <v>0</v>
      </c>
      <c r="K536" s="15">
        <v>0</v>
      </c>
      <c r="L536" s="16">
        <f t="shared" si="97"/>
        <v>192565.0299999998</v>
      </c>
      <c r="M536" s="16">
        <f t="shared" si="98"/>
        <v>1148365.0299999998</v>
      </c>
      <c r="N536" s="16">
        <f t="shared" si="99"/>
        <v>94.559080300632914</v>
      </c>
      <c r="O536" s="16">
        <f t="shared" si="100"/>
        <v>1148365.0299999998</v>
      </c>
      <c r="P536" s="16">
        <f t="shared" si="101"/>
        <v>192565.0299999998</v>
      </c>
      <c r="Q536" s="37">
        <f t="shared" si="102"/>
        <v>94.559080300632914</v>
      </c>
    </row>
    <row r="537" spans="1:17" s="11" customFormat="1" ht="63" hidden="1" customHeight="1">
      <c r="A537" s="12">
        <v>2</v>
      </c>
      <c r="B537" s="13" t="s">
        <v>165</v>
      </c>
      <c r="C537" s="14" t="s">
        <v>166</v>
      </c>
      <c r="D537" s="15">
        <v>4460000</v>
      </c>
      <c r="E537" s="15">
        <v>4495000</v>
      </c>
      <c r="F537" s="15">
        <v>3539200</v>
      </c>
      <c r="G537" s="15">
        <v>3346634.97</v>
      </c>
      <c r="H537" s="15">
        <v>0</v>
      </c>
      <c r="I537" s="15">
        <v>3346634.97</v>
      </c>
      <c r="J537" s="15">
        <v>0</v>
      </c>
      <c r="K537" s="15">
        <v>0</v>
      </c>
      <c r="L537" s="16">
        <f t="shared" si="97"/>
        <v>192565.0299999998</v>
      </c>
      <c r="M537" s="16">
        <f t="shared" si="98"/>
        <v>1148365.0299999998</v>
      </c>
      <c r="N537" s="16">
        <f t="shared" si="99"/>
        <v>94.559080300632914</v>
      </c>
      <c r="O537" s="16">
        <f t="shared" si="100"/>
        <v>1148365.0299999998</v>
      </c>
      <c r="P537" s="16">
        <f t="shared" si="101"/>
        <v>192565.0299999998</v>
      </c>
      <c r="Q537" s="37">
        <f t="shared" si="102"/>
        <v>94.559080300632914</v>
      </c>
    </row>
    <row r="538" spans="1:17" s="11" customFormat="1" ht="57" customHeight="1">
      <c r="A538" s="12">
        <v>3</v>
      </c>
      <c r="B538" s="13" t="s">
        <v>298</v>
      </c>
      <c r="C538" s="14" t="s">
        <v>166</v>
      </c>
      <c r="D538" s="15">
        <v>4460000</v>
      </c>
      <c r="E538" s="15">
        <v>4495000</v>
      </c>
      <c r="F538" s="15">
        <v>3539200</v>
      </c>
      <c r="G538" s="15">
        <v>3346634.97</v>
      </c>
      <c r="H538" s="15">
        <v>0</v>
      </c>
      <c r="I538" s="15">
        <v>3346634.97</v>
      </c>
      <c r="J538" s="15">
        <v>0</v>
      </c>
      <c r="K538" s="15">
        <v>0</v>
      </c>
      <c r="L538" s="16">
        <f t="shared" si="97"/>
        <v>192565.0299999998</v>
      </c>
      <c r="M538" s="16">
        <f t="shared" si="98"/>
        <v>1148365.0299999998</v>
      </c>
      <c r="N538" s="16">
        <f t="shared" si="99"/>
        <v>94.559080300632914</v>
      </c>
      <c r="O538" s="16">
        <f t="shared" si="100"/>
        <v>1148365.0299999998</v>
      </c>
      <c r="P538" s="16">
        <f t="shared" si="101"/>
        <v>192565.0299999998</v>
      </c>
      <c r="Q538" s="37">
        <f t="shared" si="102"/>
        <v>94.559080300632914</v>
      </c>
    </row>
    <row r="539" spans="1:17" s="11" customFormat="1" ht="15.6">
      <c r="A539" s="12">
        <v>1</v>
      </c>
      <c r="B539" s="13" t="s">
        <v>21</v>
      </c>
      <c r="C539" s="14" t="s">
        <v>22</v>
      </c>
      <c r="D539" s="15">
        <v>4460000</v>
      </c>
      <c r="E539" s="15">
        <v>4485000</v>
      </c>
      <c r="F539" s="15">
        <v>3529200</v>
      </c>
      <c r="G539" s="15">
        <v>3346634.97</v>
      </c>
      <c r="H539" s="15">
        <v>0</v>
      </c>
      <c r="I539" s="15">
        <v>3346634.97</v>
      </c>
      <c r="J539" s="15">
        <v>0</v>
      </c>
      <c r="K539" s="15">
        <v>0</v>
      </c>
      <c r="L539" s="16">
        <f t="shared" si="97"/>
        <v>182565.0299999998</v>
      </c>
      <c r="M539" s="16">
        <f t="shared" si="98"/>
        <v>1138365.0299999998</v>
      </c>
      <c r="N539" s="16">
        <f t="shared" si="99"/>
        <v>94.827013770826255</v>
      </c>
      <c r="O539" s="16">
        <f t="shared" si="100"/>
        <v>1138365.0299999998</v>
      </c>
      <c r="P539" s="16">
        <f t="shared" si="101"/>
        <v>182565.0299999998</v>
      </c>
      <c r="Q539" s="37">
        <f t="shared" si="102"/>
        <v>94.827013770826255</v>
      </c>
    </row>
    <row r="540" spans="1:17" s="11" customFormat="1" ht="15.6">
      <c r="A540" s="12">
        <v>2</v>
      </c>
      <c r="B540" s="13" t="s">
        <v>23</v>
      </c>
      <c r="C540" s="14" t="s">
        <v>24</v>
      </c>
      <c r="D540" s="15">
        <v>4219800</v>
      </c>
      <c r="E540" s="15">
        <v>4254800</v>
      </c>
      <c r="F540" s="15">
        <v>3349100</v>
      </c>
      <c r="G540" s="15">
        <v>3234965.9400000004</v>
      </c>
      <c r="H540" s="15">
        <v>0</v>
      </c>
      <c r="I540" s="15">
        <v>3234965.9400000004</v>
      </c>
      <c r="J540" s="15">
        <v>0</v>
      </c>
      <c r="K540" s="15">
        <v>0</v>
      </c>
      <c r="L540" s="16">
        <f t="shared" si="97"/>
        <v>114134.05999999959</v>
      </c>
      <c r="M540" s="16">
        <f t="shared" si="98"/>
        <v>1019834.0599999996</v>
      </c>
      <c r="N540" s="16">
        <f t="shared" si="99"/>
        <v>96.592097578453931</v>
      </c>
      <c r="O540" s="16">
        <f t="shared" si="100"/>
        <v>1019834.0599999996</v>
      </c>
      <c r="P540" s="16">
        <f t="shared" si="101"/>
        <v>114134.05999999959</v>
      </c>
      <c r="Q540" s="37">
        <f t="shared" si="102"/>
        <v>96.592097578453931</v>
      </c>
    </row>
    <row r="541" spans="1:17" s="11" customFormat="1" ht="15.6">
      <c r="A541" s="12">
        <v>2</v>
      </c>
      <c r="B541" s="13" t="s">
        <v>25</v>
      </c>
      <c r="C541" s="14" t="s">
        <v>26</v>
      </c>
      <c r="D541" s="15">
        <v>3458900</v>
      </c>
      <c r="E541" s="15">
        <v>3486200</v>
      </c>
      <c r="F541" s="15">
        <v>2725100</v>
      </c>
      <c r="G541" s="15">
        <v>2651206.7200000002</v>
      </c>
      <c r="H541" s="15">
        <v>0</v>
      </c>
      <c r="I541" s="15">
        <v>2651206.7200000002</v>
      </c>
      <c r="J541" s="15">
        <v>0</v>
      </c>
      <c r="K541" s="15">
        <v>0</v>
      </c>
      <c r="L541" s="16">
        <f t="shared" si="97"/>
        <v>73893.279999999795</v>
      </c>
      <c r="M541" s="16">
        <f t="shared" si="98"/>
        <v>834993.2799999998</v>
      </c>
      <c r="N541" s="16">
        <f t="shared" si="99"/>
        <v>97.288419507541008</v>
      </c>
      <c r="O541" s="16">
        <f t="shared" si="100"/>
        <v>834993.2799999998</v>
      </c>
      <c r="P541" s="16">
        <f t="shared" si="101"/>
        <v>73893.279999999795</v>
      </c>
      <c r="Q541" s="37">
        <f t="shared" si="102"/>
        <v>97.288419507541008</v>
      </c>
    </row>
    <row r="542" spans="1:17" s="11" customFormat="1" ht="15.6">
      <c r="A542" s="12">
        <v>0</v>
      </c>
      <c r="B542" s="13" t="s">
        <v>27</v>
      </c>
      <c r="C542" s="14" t="s">
        <v>28</v>
      </c>
      <c r="D542" s="15">
        <v>3458900</v>
      </c>
      <c r="E542" s="15">
        <v>3486200</v>
      </c>
      <c r="F542" s="15">
        <v>2725100</v>
      </c>
      <c r="G542" s="15">
        <v>2651206.7200000002</v>
      </c>
      <c r="H542" s="15">
        <v>0</v>
      </c>
      <c r="I542" s="15">
        <v>2651206.7200000002</v>
      </c>
      <c r="J542" s="15">
        <v>0</v>
      </c>
      <c r="K542" s="15">
        <v>0</v>
      </c>
      <c r="L542" s="16">
        <f t="shared" si="97"/>
        <v>73893.279999999795</v>
      </c>
      <c r="M542" s="16">
        <f t="shared" si="98"/>
        <v>834993.2799999998</v>
      </c>
      <c r="N542" s="16">
        <f t="shared" si="99"/>
        <v>97.288419507541008</v>
      </c>
      <c r="O542" s="16">
        <f t="shared" si="100"/>
        <v>834993.2799999998</v>
      </c>
      <c r="P542" s="16">
        <f t="shared" si="101"/>
        <v>73893.279999999795</v>
      </c>
      <c r="Q542" s="37">
        <f t="shared" si="102"/>
        <v>97.288419507541008</v>
      </c>
    </row>
    <row r="543" spans="1:17" s="11" customFormat="1" ht="15.6">
      <c r="A543" s="12">
        <v>0</v>
      </c>
      <c r="B543" s="13" t="s">
        <v>29</v>
      </c>
      <c r="C543" s="14" t="s">
        <v>30</v>
      </c>
      <c r="D543" s="15">
        <v>760900</v>
      </c>
      <c r="E543" s="15">
        <v>768600</v>
      </c>
      <c r="F543" s="15">
        <v>624000</v>
      </c>
      <c r="G543" s="15">
        <v>583759.22</v>
      </c>
      <c r="H543" s="15">
        <v>0</v>
      </c>
      <c r="I543" s="15">
        <v>583759.22</v>
      </c>
      <c r="J543" s="15">
        <v>0</v>
      </c>
      <c r="K543" s="15">
        <v>0</v>
      </c>
      <c r="L543" s="16">
        <f t="shared" si="97"/>
        <v>40240.780000000028</v>
      </c>
      <c r="M543" s="16">
        <f t="shared" si="98"/>
        <v>184840.78000000003</v>
      </c>
      <c r="N543" s="16">
        <f t="shared" si="99"/>
        <v>93.551157051282047</v>
      </c>
      <c r="O543" s="16">
        <f t="shared" si="100"/>
        <v>184840.78000000003</v>
      </c>
      <c r="P543" s="16">
        <f t="shared" si="101"/>
        <v>40240.780000000028</v>
      </c>
      <c r="Q543" s="37">
        <f t="shared" si="102"/>
        <v>93.551157051282047</v>
      </c>
    </row>
    <row r="544" spans="1:17" s="11" customFormat="1" ht="15.6">
      <c r="A544" s="12">
        <v>3</v>
      </c>
      <c r="B544" s="13" t="s">
        <v>31</v>
      </c>
      <c r="C544" s="14" t="s">
        <v>32</v>
      </c>
      <c r="D544" s="15">
        <v>233400</v>
      </c>
      <c r="E544" s="15">
        <v>223400</v>
      </c>
      <c r="F544" s="15">
        <v>173300</v>
      </c>
      <c r="G544" s="15">
        <v>111669.03</v>
      </c>
      <c r="H544" s="15">
        <v>0</v>
      </c>
      <c r="I544" s="15">
        <v>111669.03</v>
      </c>
      <c r="J544" s="15">
        <v>0</v>
      </c>
      <c r="K544" s="15">
        <v>0</v>
      </c>
      <c r="L544" s="16">
        <f t="shared" si="97"/>
        <v>61630.97</v>
      </c>
      <c r="M544" s="16">
        <f t="shared" si="98"/>
        <v>111730.97</v>
      </c>
      <c r="N544" s="16">
        <f t="shared" si="99"/>
        <v>64.436832083092895</v>
      </c>
      <c r="O544" s="16">
        <f t="shared" si="100"/>
        <v>111730.97</v>
      </c>
      <c r="P544" s="16">
        <f t="shared" si="101"/>
        <v>61630.97</v>
      </c>
      <c r="Q544" s="37">
        <f t="shared" si="102"/>
        <v>64.436832083092895</v>
      </c>
    </row>
    <row r="545" spans="1:17" s="11" customFormat="1" ht="15.6">
      <c r="A545" s="12">
        <v>0</v>
      </c>
      <c r="B545" s="13" t="s">
        <v>33</v>
      </c>
      <c r="C545" s="14" t="s">
        <v>34</v>
      </c>
      <c r="D545" s="15">
        <v>41700</v>
      </c>
      <c r="E545" s="15">
        <v>31700</v>
      </c>
      <c r="F545" s="15">
        <v>31700</v>
      </c>
      <c r="G545" s="15">
        <v>13659.25</v>
      </c>
      <c r="H545" s="15">
        <v>0</v>
      </c>
      <c r="I545" s="15">
        <v>13659.25</v>
      </c>
      <c r="J545" s="15">
        <v>0</v>
      </c>
      <c r="K545" s="15">
        <v>0</v>
      </c>
      <c r="L545" s="16">
        <f t="shared" si="97"/>
        <v>18040.75</v>
      </c>
      <c r="M545" s="16">
        <f t="shared" si="98"/>
        <v>18040.75</v>
      </c>
      <c r="N545" s="16">
        <f t="shared" si="99"/>
        <v>43.089116719242902</v>
      </c>
      <c r="O545" s="16">
        <f t="shared" si="100"/>
        <v>18040.75</v>
      </c>
      <c r="P545" s="16">
        <f t="shared" si="101"/>
        <v>18040.75</v>
      </c>
      <c r="Q545" s="37">
        <f t="shared" si="102"/>
        <v>43.089116719242902</v>
      </c>
    </row>
    <row r="546" spans="1:17" s="11" customFormat="1" ht="15.6">
      <c r="A546" s="12">
        <v>0</v>
      </c>
      <c r="B546" s="13" t="s">
        <v>35</v>
      </c>
      <c r="C546" s="14" t="s">
        <v>36</v>
      </c>
      <c r="D546" s="15">
        <v>154800</v>
      </c>
      <c r="E546" s="15">
        <v>154800</v>
      </c>
      <c r="F546" s="15">
        <v>116100</v>
      </c>
      <c r="G546" s="15">
        <v>74927.399999999994</v>
      </c>
      <c r="H546" s="15">
        <v>0</v>
      </c>
      <c r="I546" s="15">
        <v>74927.399999999994</v>
      </c>
      <c r="J546" s="15">
        <v>0</v>
      </c>
      <c r="K546" s="15">
        <v>0</v>
      </c>
      <c r="L546" s="16">
        <f t="shared" si="97"/>
        <v>41172.600000000006</v>
      </c>
      <c r="M546" s="16">
        <f t="shared" si="98"/>
        <v>79872.600000000006</v>
      </c>
      <c r="N546" s="16">
        <f t="shared" si="99"/>
        <v>64.536950904392768</v>
      </c>
      <c r="O546" s="16">
        <f t="shared" si="100"/>
        <v>79872.600000000006</v>
      </c>
      <c r="P546" s="16">
        <f t="shared" si="101"/>
        <v>41172.600000000006</v>
      </c>
      <c r="Q546" s="37">
        <f t="shared" si="102"/>
        <v>64.536950904392768</v>
      </c>
    </row>
    <row r="547" spans="1:17" s="11" customFormat="1" ht="15.6">
      <c r="A547" s="12">
        <v>3</v>
      </c>
      <c r="B547" s="13" t="s">
        <v>39</v>
      </c>
      <c r="C547" s="14" t="s">
        <v>40</v>
      </c>
      <c r="D547" s="15">
        <v>36900</v>
      </c>
      <c r="E547" s="15">
        <v>36900</v>
      </c>
      <c r="F547" s="15">
        <v>25500</v>
      </c>
      <c r="G547" s="15">
        <v>23082.379999999997</v>
      </c>
      <c r="H547" s="15">
        <v>0</v>
      </c>
      <c r="I547" s="15">
        <v>23082.379999999997</v>
      </c>
      <c r="J547" s="15">
        <v>0</v>
      </c>
      <c r="K547" s="15">
        <v>0</v>
      </c>
      <c r="L547" s="16">
        <f t="shared" si="97"/>
        <v>2417.6200000000026</v>
      </c>
      <c r="M547" s="16">
        <f t="shared" si="98"/>
        <v>13817.620000000003</v>
      </c>
      <c r="N547" s="16">
        <f t="shared" si="99"/>
        <v>90.519137254901949</v>
      </c>
      <c r="O547" s="16">
        <f t="shared" si="100"/>
        <v>13817.620000000003</v>
      </c>
      <c r="P547" s="16">
        <f t="shared" si="101"/>
        <v>2417.6200000000026</v>
      </c>
      <c r="Q547" s="37">
        <f t="shared" si="102"/>
        <v>90.519137254901949</v>
      </c>
    </row>
    <row r="548" spans="1:17" s="11" customFormat="1" ht="15.6">
      <c r="A548" s="12">
        <v>0</v>
      </c>
      <c r="B548" s="13" t="s">
        <v>41</v>
      </c>
      <c r="C548" s="14" t="s">
        <v>42</v>
      </c>
      <c r="D548" s="15">
        <v>21200</v>
      </c>
      <c r="E548" s="15">
        <v>21200</v>
      </c>
      <c r="F548" s="15">
        <v>13700</v>
      </c>
      <c r="G548" s="15">
        <v>12685.5</v>
      </c>
      <c r="H548" s="15">
        <v>0</v>
      </c>
      <c r="I548" s="15">
        <v>12685.5</v>
      </c>
      <c r="J548" s="15">
        <v>0</v>
      </c>
      <c r="K548" s="15">
        <v>0</v>
      </c>
      <c r="L548" s="16">
        <f t="shared" si="97"/>
        <v>1014.5</v>
      </c>
      <c r="M548" s="16">
        <f t="shared" si="98"/>
        <v>8514.5</v>
      </c>
      <c r="N548" s="16">
        <f t="shared" si="99"/>
        <v>92.5948905109489</v>
      </c>
      <c r="O548" s="16">
        <f t="shared" si="100"/>
        <v>8514.5</v>
      </c>
      <c r="P548" s="16">
        <f t="shared" si="101"/>
        <v>1014.5</v>
      </c>
      <c r="Q548" s="37">
        <f t="shared" si="102"/>
        <v>92.5948905109489</v>
      </c>
    </row>
    <row r="549" spans="1:17" s="11" customFormat="1" ht="15.6">
      <c r="A549" s="12">
        <v>0</v>
      </c>
      <c r="B549" s="13" t="s">
        <v>43</v>
      </c>
      <c r="C549" s="14" t="s">
        <v>44</v>
      </c>
      <c r="D549" s="15">
        <v>2100</v>
      </c>
      <c r="E549" s="15">
        <v>2100</v>
      </c>
      <c r="F549" s="15">
        <v>1500</v>
      </c>
      <c r="G549" s="15">
        <v>1362.96</v>
      </c>
      <c r="H549" s="15">
        <v>0</v>
      </c>
      <c r="I549" s="15">
        <v>1362.96</v>
      </c>
      <c r="J549" s="15">
        <v>0</v>
      </c>
      <c r="K549" s="15">
        <v>0</v>
      </c>
      <c r="L549" s="16">
        <f t="shared" si="97"/>
        <v>137.03999999999996</v>
      </c>
      <c r="M549" s="16">
        <f t="shared" si="98"/>
        <v>737.04</v>
      </c>
      <c r="N549" s="16">
        <f t="shared" si="99"/>
        <v>90.864000000000004</v>
      </c>
      <c r="O549" s="16">
        <f t="shared" si="100"/>
        <v>737.04</v>
      </c>
      <c r="P549" s="16">
        <f t="shared" si="101"/>
        <v>137.03999999999996</v>
      </c>
      <c r="Q549" s="37">
        <f t="shared" si="102"/>
        <v>90.864000000000004</v>
      </c>
    </row>
    <row r="550" spans="1:17" s="11" customFormat="1" ht="15.6">
      <c r="A550" s="12">
        <v>0</v>
      </c>
      <c r="B550" s="13" t="s">
        <v>45</v>
      </c>
      <c r="C550" s="14" t="s">
        <v>46</v>
      </c>
      <c r="D550" s="15">
        <v>13600</v>
      </c>
      <c r="E550" s="15">
        <v>13600</v>
      </c>
      <c r="F550" s="15">
        <v>10300</v>
      </c>
      <c r="G550" s="15">
        <v>9033.92</v>
      </c>
      <c r="H550" s="15">
        <v>0</v>
      </c>
      <c r="I550" s="15">
        <v>9033.92</v>
      </c>
      <c r="J550" s="15">
        <v>0</v>
      </c>
      <c r="K550" s="15">
        <v>0</v>
      </c>
      <c r="L550" s="16">
        <f t="shared" si="97"/>
        <v>1266.08</v>
      </c>
      <c r="M550" s="16">
        <f t="shared" si="98"/>
        <v>4566.08</v>
      </c>
      <c r="N550" s="16">
        <f t="shared" si="99"/>
        <v>87.707961165048545</v>
      </c>
      <c r="O550" s="16">
        <f>E550-I550</f>
        <v>4566.08</v>
      </c>
      <c r="P550" s="16">
        <f t="shared" si="101"/>
        <v>1266.08</v>
      </c>
      <c r="Q550" s="37">
        <f t="shared" si="102"/>
        <v>87.707961165048545</v>
      </c>
    </row>
    <row r="551" spans="1:17" s="11" customFormat="1" ht="15.6">
      <c r="A551" s="12">
        <v>0</v>
      </c>
      <c r="B551" s="13" t="s">
        <v>55</v>
      </c>
      <c r="C551" s="14" t="s">
        <v>56</v>
      </c>
      <c r="D551" s="15">
        <v>6800</v>
      </c>
      <c r="E551" s="15">
        <v>6800</v>
      </c>
      <c r="F551" s="15">
        <v>6800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6">
        <f t="shared" si="97"/>
        <v>6800</v>
      </c>
      <c r="M551" s="16">
        <f t="shared" si="98"/>
        <v>6800</v>
      </c>
      <c r="N551" s="16">
        <f t="shared" si="99"/>
        <v>0</v>
      </c>
      <c r="O551" s="16">
        <f t="shared" si="100"/>
        <v>6800</v>
      </c>
      <c r="P551" s="16">
        <f t="shared" si="101"/>
        <v>6800</v>
      </c>
      <c r="Q551" s="37">
        <f t="shared" si="102"/>
        <v>0</v>
      </c>
    </row>
    <row r="552" spans="1:17" s="11" customFormat="1" ht="17.399999999999999" customHeight="1">
      <c r="A552" s="12">
        <v>1</v>
      </c>
      <c r="B552" s="13" t="s">
        <v>57</v>
      </c>
      <c r="C552" s="14" t="s">
        <v>58</v>
      </c>
      <c r="D552" s="15">
        <v>0</v>
      </c>
      <c r="E552" s="15">
        <v>10000</v>
      </c>
      <c r="F552" s="15">
        <v>10000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6">
        <f t="shared" si="97"/>
        <v>10000</v>
      </c>
      <c r="M552" s="16">
        <f t="shared" si="98"/>
        <v>10000</v>
      </c>
      <c r="N552" s="16">
        <f t="shared" si="99"/>
        <v>0</v>
      </c>
      <c r="O552" s="16">
        <f t="shared" si="100"/>
        <v>10000</v>
      </c>
      <c r="P552" s="16">
        <f t="shared" si="101"/>
        <v>10000</v>
      </c>
      <c r="Q552" s="37">
        <f t="shared" si="102"/>
        <v>0</v>
      </c>
    </row>
    <row r="553" spans="1:17" s="11" customFormat="1" ht="18.600000000000001" customHeight="1">
      <c r="A553" s="12">
        <v>2</v>
      </c>
      <c r="B553" s="13" t="s">
        <v>59</v>
      </c>
      <c r="C553" s="14" t="s">
        <v>60</v>
      </c>
      <c r="D553" s="15">
        <v>0</v>
      </c>
      <c r="E553" s="15">
        <v>10000</v>
      </c>
      <c r="F553" s="15">
        <v>10000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6">
        <f t="shared" si="97"/>
        <v>10000</v>
      </c>
      <c r="M553" s="16">
        <f t="shared" si="98"/>
        <v>10000</v>
      </c>
      <c r="N553" s="16">
        <f t="shared" si="99"/>
        <v>0</v>
      </c>
      <c r="O553" s="16">
        <f t="shared" si="100"/>
        <v>10000</v>
      </c>
      <c r="P553" s="16">
        <f t="shared" si="101"/>
        <v>10000</v>
      </c>
      <c r="Q553" s="37">
        <f t="shared" si="102"/>
        <v>0</v>
      </c>
    </row>
    <row r="554" spans="1:17" s="11" customFormat="1" ht="34.200000000000003" customHeight="1">
      <c r="A554" s="12">
        <v>0</v>
      </c>
      <c r="B554" s="13" t="s">
        <v>61</v>
      </c>
      <c r="C554" s="14" t="s">
        <v>62</v>
      </c>
      <c r="D554" s="15">
        <v>0</v>
      </c>
      <c r="E554" s="15">
        <v>10000</v>
      </c>
      <c r="F554" s="15">
        <v>10000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6">
        <f t="shared" si="97"/>
        <v>10000</v>
      </c>
      <c r="M554" s="16">
        <f t="shared" si="98"/>
        <v>10000</v>
      </c>
      <c r="N554" s="16">
        <f t="shared" si="99"/>
        <v>0</v>
      </c>
      <c r="O554" s="16">
        <f t="shared" si="100"/>
        <v>10000</v>
      </c>
      <c r="P554" s="16">
        <f t="shared" si="101"/>
        <v>10000</v>
      </c>
      <c r="Q554" s="37">
        <f t="shared" si="102"/>
        <v>0</v>
      </c>
    </row>
    <row r="555" spans="1:17" s="11" customFormat="1" ht="21.6" customHeight="1">
      <c r="A555" s="12">
        <v>1</v>
      </c>
      <c r="B555" s="13" t="s">
        <v>137</v>
      </c>
      <c r="C555" s="14" t="s">
        <v>138</v>
      </c>
      <c r="D555" s="15">
        <v>600000</v>
      </c>
      <c r="E555" s="15">
        <v>368000</v>
      </c>
      <c r="F555" s="15">
        <v>880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6">
        <f t="shared" si="97"/>
        <v>880</v>
      </c>
      <c r="M555" s="16">
        <f t="shared" si="98"/>
        <v>368000</v>
      </c>
      <c r="N555" s="16">
        <f t="shared" si="99"/>
        <v>0</v>
      </c>
      <c r="O555" s="16">
        <f t="shared" si="100"/>
        <v>368000</v>
      </c>
      <c r="P555" s="16">
        <f t="shared" si="101"/>
        <v>880</v>
      </c>
      <c r="Q555" s="37">
        <f t="shared" si="102"/>
        <v>0</v>
      </c>
    </row>
    <row r="556" spans="1:17" s="11" customFormat="1" ht="15.6" hidden="1">
      <c r="A556" s="12">
        <v>2</v>
      </c>
      <c r="B556" s="13" t="s">
        <v>256</v>
      </c>
      <c r="C556" s="14" t="s">
        <v>257</v>
      </c>
      <c r="D556" s="15">
        <v>600000</v>
      </c>
      <c r="E556" s="15">
        <v>368000</v>
      </c>
      <c r="F556" s="15">
        <v>880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6">
        <f t="shared" si="97"/>
        <v>880</v>
      </c>
      <c r="M556" s="16">
        <f t="shared" si="98"/>
        <v>368000</v>
      </c>
      <c r="N556" s="16">
        <f t="shared" si="99"/>
        <v>0</v>
      </c>
      <c r="O556" s="16">
        <f t="shared" si="100"/>
        <v>368000</v>
      </c>
      <c r="P556" s="16">
        <f t="shared" si="101"/>
        <v>880</v>
      </c>
      <c r="Q556" s="37">
        <f t="shared" si="102"/>
        <v>0</v>
      </c>
    </row>
    <row r="557" spans="1:17" s="11" customFormat="1" ht="15.6" hidden="1">
      <c r="A557" s="12">
        <v>3</v>
      </c>
      <c r="B557" s="13" t="s">
        <v>299</v>
      </c>
      <c r="C557" s="14" t="s">
        <v>300</v>
      </c>
      <c r="D557" s="15">
        <v>600000</v>
      </c>
      <c r="E557" s="15">
        <v>368000</v>
      </c>
      <c r="F557" s="15">
        <v>880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6">
        <f t="shared" si="97"/>
        <v>880</v>
      </c>
      <c r="M557" s="16">
        <f t="shared" si="98"/>
        <v>368000</v>
      </c>
      <c r="N557" s="16">
        <f t="shared" si="99"/>
        <v>0</v>
      </c>
      <c r="O557" s="16">
        <f t="shared" si="100"/>
        <v>368000</v>
      </c>
      <c r="P557" s="16">
        <f t="shared" si="101"/>
        <v>880</v>
      </c>
      <c r="Q557" s="37">
        <f t="shared" si="102"/>
        <v>0</v>
      </c>
    </row>
    <row r="558" spans="1:17" s="11" customFormat="1" ht="22.2" customHeight="1">
      <c r="A558" s="12">
        <v>3</v>
      </c>
      <c r="B558" s="13" t="s">
        <v>301</v>
      </c>
      <c r="C558" s="14" t="s">
        <v>300</v>
      </c>
      <c r="D558" s="15">
        <v>600000</v>
      </c>
      <c r="E558" s="15">
        <v>368000</v>
      </c>
      <c r="F558" s="15">
        <v>880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6">
        <f t="shared" si="97"/>
        <v>880</v>
      </c>
      <c r="M558" s="16">
        <f t="shared" si="98"/>
        <v>368000</v>
      </c>
      <c r="N558" s="16">
        <f t="shared" si="99"/>
        <v>0</v>
      </c>
      <c r="O558" s="16">
        <f t="shared" si="100"/>
        <v>368000</v>
      </c>
      <c r="P558" s="16">
        <f t="shared" si="101"/>
        <v>880</v>
      </c>
      <c r="Q558" s="37">
        <f t="shared" si="102"/>
        <v>0</v>
      </c>
    </row>
    <row r="559" spans="1:17" s="11" customFormat="1" ht="22.2" customHeight="1">
      <c r="A559" s="12">
        <v>1</v>
      </c>
      <c r="B559" s="13" t="s">
        <v>149</v>
      </c>
      <c r="C559" s="14" t="s">
        <v>302</v>
      </c>
      <c r="D559" s="15">
        <v>600000</v>
      </c>
      <c r="E559" s="15">
        <v>368000</v>
      </c>
      <c r="F559" s="15">
        <v>880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6">
        <f t="shared" si="97"/>
        <v>880</v>
      </c>
      <c r="M559" s="16">
        <f t="shared" si="98"/>
        <v>368000</v>
      </c>
      <c r="N559" s="16">
        <f t="shared" si="99"/>
        <v>0</v>
      </c>
      <c r="O559" s="16">
        <f t="shared" si="100"/>
        <v>368000</v>
      </c>
      <c r="P559" s="16">
        <f t="shared" si="101"/>
        <v>880</v>
      </c>
      <c r="Q559" s="37">
        <f t="shared" si="102"/>
        <v>0</v>
      </c>
    </row>
    <row r="560" spans="1:17" s="11" customFormat="1" ht="33" customHeight="1">
      <c r="A560" s="12">
        <v>1</v>
      </c>
      <c r="B560" s="13" t="s">
        <v>303</v>
      </c>
      <c r="C560" s="14" t="s">
        <v>304</v>
      </c>
      <c r="D560" s="15">
        <v>182601849</v>
      </c>
      <c r="E560" s="15">
        <f>E10+E169+E418+E507+E535</f>
        <v>249909187.41000003</v>
      </c>
      <c r="F560" s="15">
        <f>F10+F169+F418+F507+F535</f>
        <v>189420558.41000003</v>
      </c>
      <c r="G560" s="15">
        <v>160033875.16</v>
      </c>
      <c r="H560" s="15">
        <v>0</v>
      </c>
      <c r="I560" s="15">
        <v>169344868.01000008</v>
      </c>
      <c r="J560" s="15">
        <v>1561804.65</v>
      </c>
      <c r="K560" s="15">
        <v>704394.49</v>
      </c>
      <c r="L560" s="16">
        <f t="shared" si="97"/>
        <v>29386683.25000003</v>
      </c>
      <c r="M560" s="16">
        <f t="shared" si="98"/>
        <v>89875312.25000003</v>
      </c>
      <c r="N560" s="16">
        <f>IF(F560=0,0,(G560/F560)*100)</f>
        <v>84.486011710306187</v>
      </c>
      <c r="O560" s="16">
        <f t="shared" si="100"/>
        <v>80564319.399999946</v>
      </c>
      <c r="P560" s="16">
        <f>F560-I560</f>
        <v>20075690.399999946</v>
      </c>
      <c r="Q560" s="37">
        <f t="shared" si="102"/>
        <v>89.401525067545094</v>
      </c>
    </row>
    <row r="561" spans="2:17" ht="21.6" customHeight="1"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40"/>
    </row>
    <row r="562" spans="2:17" ht="16.2" customHeight="1">
      <c r="B562" s="6"/>
      <c r="C562" s="7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2:17" ht="24" customHeight="1">
      <c r="B563" s="33" t="s">
        <v>314</v>
      </c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2"/>
    </row>
    <row r="566" spans="2:17" ht="18">
      <c r="D566" s="43">
        <v>182601849</v>
      </c>
      <c r="E566" s="43">
        <v>249909187</v>
      </c>
      <c r="F566" s="43">
        <v>189420558</v>
      </c>
      <c r="G566" s="43"/>
      <c r="H566" s="43"/>
      <c r="I566" s="43">
        <v>169344868</v>
      </c>
      <c r="J566" s="43"/>
      <c r="K566" s="43"/>
      <c r="L566" s="43"/>
      <c r="M566" s="43"/>
      <c r="N566" s="43"/>
      <c r="O566" s="43">
        <v>80564319</v>
      </c>
      <c r="P566" s="43">
        <v>20075690</v>
      </c>
      <c r="Q566" s="44">
        <v>89.4</v>
      </c>
    </row>
    <row r="567" spans="2:17" ht="18">
      <c r="D567" s="43">
        <f>D566-D560</f>
        <v>0</v>
      </c>
      <c r="E567" s="43">
        <f>E566-E560</f>
        <v>-0.4100000262260437</v>
      </c>
      <c r="F567" s="43">
        <f>F566-F560</f>
        <v>-0.4100000262260437</v>
      </c>
      <c r="G567" s="43">
        <f>G566-G560</f>
        <v>-160033875.16</v>
      </c>
      <c r="H567" s="43">
        <f>H566-H560</f>
        <v>0</v>
      </c>
      <c r="I567" s="43">
        <f>I566-I560</f>
        <v>-1.0000079870223999E-2</v>
      </c>
      <c r="J567" s="43"/>
      <c r="K567" s="43"/>
      <c r="L567" s="43">
        <f>L566-L560</f>
        <v>-29386683.25000003</v>
      </c>
      <c r="M567" s="43">
        <f>M566-M560</f>
        <v>-89875312.25000003</v>
      </c>
      <c r="N567" s="43">
        <f>N566-N560</f>
        <v>-84.486011710306187</v>
      </c>
      <c r="O567" s="43">
        <f>O566-O560</f>
        <v>-0.3999999463558197</v>
      </c>
      <c r="P567" s="43">
        <f>P566-P560</f>
        <v>-0.3999999463558197</v>
      </c>
      <c r="Q567" s="43">
        <f>Q566-Q560</f>
        <v>-1.525067545088632E-3</v>
      </c>
    </row>
    <row r="568" spans="2:17" ht="18"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2"/>
    </row>
    <row r="570" spans="2:17" hidden="1"/>
  </sheetData>
  <mergeCells count="9">
    <mergeCell ref="P1:Q1"/>
    <mergeCell ref="O2:Q2"/>
    <mergeCell ref="O3:Q3"/>
    <mergeCell ref="B5:Q5"/>
    <mergeCell ref="B6:Q6"/>
    <mergeCell ref="M1:N1"/>
    <mergeCell ref="L2:N2"/>
    <mergeCell ref="L3:N3"/>
    <mergeCell ref="B563:P563"/>
  </mergeCells>
  <conditionalFormatting sqref="B10:B560">
    <cfRule type="expression" dxfId="104" priority="76" stopIfTrue="1">
      <formula>A10=1</formula>
    </cfRule>
    <cfRule type="expression" dxfId="103" priority="77" stopIfTrue="1">
      <formula>A10=2</formula>
    </cfRule>
    <cfRule type="expression" dxfId="102" priority="78" stopIfTrue="1">
      <formula>A10=3</formula>
    </cfRule>
  </conditionalFormatting>
  <conditionalFormatting sqref="C10:C560">
    <cfRule type="expression" dxfId="101" priority="79" stopIfTrue="1">
      <formula>A10=1</formula>
    </cfRule>
    <cfRule type="expression" dxfId="100" priority="80" stopIfTrue="1">
      <formula>A10=2</formula>
    </cfRule>
    <cfRule type="expression" dxfId="99" priority="81" stopIfTrue="1">
      <formula>A10=3</formula>
    </cfRule>
  </conditionalFormatting>
  <conditionalFormatting sqref="D10:D560">
    <cfRule type="expression" dxfId="98" priority="82" stopIfTrue="1">
      <formula>A10=1</formula>
    </cfRule>
    <cfRule type="expression" dxfId="97" priority="83" stopIfTrue="1">
      <formula>A10=2</formula>
    </cfRule>
    <cfRule type="expression" dxfId="96" priority="84" stopIfTrue="1">
      <formula>A10=3</formula>
    </cfRule>
  </conditionalFormatting>
  <conditionalFormatting sqref="E10:E560">
    <cfRule type="expression" dxfId="95" priority="85" stopIfTrue="1">
      <formula>A10=1</formula>
    </cfRule>
    <cfRule type="expression" dxfId="94" priority="86" stopIfTrue="1">
      <formula>A10=2</formula>
    </cfRule>
    <cfRule type="expression" dxfId="93" priority="87" stopIfTrue="1">
      <formula>A10=3</formula>
    </cfRule>
  </conditionalFormatting>
  <conditionalFormatting sqref="F10:F560">
    <cfRule type="expression" dxfId="92" priority="88" stopIfTrue="1">
      <formula>A10=1</formula>
    </cfRule>
    <cfRule type="expression" dxfId="91" priority="89" stopIfTrue="1">
      <formula>A10=2</formula>
    </cfRule>
    <cfRule type="expression" dxfId="90" priority="90" stopIfTrue="1">
      <formula>A10=3</formula>
    </cfRule>
  </conditionalFormatting>
  <conditionalFormatting sqref="G10:G560">
    <cfRule type="expression" dxfId="89" priority="91" stopIfTrue="1">
      <formula>A10=1</formula>
    </cfRule>
    <cfRule type="expression" dxfId="88" priority="92" stopIfTrue="1">
      <formula>A10=2</formula>
    </cfRule>
    <cfRule type="expression" dxfId="87" priority="93" stopIfTrue="1">
      <formula>A10=3</formula>
    </cfRule>
  </conditionalFormatting>
  <conditionalFormatting sqref="H10:H560">
    <cfRule type="expression" dxfId="86" priority="94" stopIfTrue="1">
      <formula>A10=1</formula>
    </cfRule>
    <cfRule type="expression" dxfId="85" priority="95" stopIfTrue="1">
      <formula>A10=2</formula>
    </cfRule>
    <cfRule type="expression" dxfId="84" priority="96" stopIfTrue="1">
      <formula>A10=3</formula>
    </cfRule>
  </conditionalFormatting>
  <conditionalFormatting sqref="I10:I560">
    <cfRule type="expression" dxfId="83" priority="97" stopIfTrue="1">
      <formula>A10=1</formula>
    </cfRule>
    <cfRule type="expression" dxfId="82" priority="98" stopIfTrue="1">
      <formula>A10=2</formula>
    </cfRule>
    <cfRule type="expression" dxfId="81" priority="99" stopIfTrue="1">
      <formula>A10=3</formula>
    </cfRule>
  </conditionalFormatting>
  <conditionalFormatting sqref="J10:J560">
    <cfRule type="expression" dxfId="80" priority="100" stopIfTrue="1">
      <formula>A10=1</formula>
    </cfRule>
    <cfRule type="expression" dxfId="79" priority="101" stopIfTrue="1">
      <formula>A10=2</formula>
    </cfRule>
    <cfRule type="expression" dxfId="78" priority="102" stopIfTrue="1">
      <formula>A10=3</formula>
    </cfRule>
  </conditionalFormatting>
  <conditionalFormatting sqref="K10:K560">
    <cfRule type="expression" dxfId="77" priority="103" stopIfTrue="1">
      <formula>A10=1</formula>
    </cfRule>
    <cfRule type="expression" dxfId="76" priority="104" stopIfTrue="1">
      <formula>A10=2</formula>
    </cfRule>
    <cfRule type="expression" dxfId="75" priority="105" stopIfTrue="1">
      <formula>A10=3</formula>
    </cfRule>
  </conditionalFormatting>
  <conditionalFormatting sqref="L10:L560">
    <cfRule type="expression" dxfId="74" priority="106" stopIfTrue="1">
      <formula>A10=1</formula>
    </cfRule>
    <cfRule type="expression" dxfId="73" priority="107" stopIfTrue="1">
      <formula>A10=2</formula>
    </cfRule>
    <cfRule type="expression" dxfId="72" priority="108" stopIfTrue="1">
      <formula>A10=3</formula>
    </cfRule>
  </conditionalFormatting>
  <conditionalFormatting sqref="M10:M560">
    <cfRule type="expression" dxfId="71" priority="109" stopIfTrue="1">
      <formula>A10=1</formula>
    </cfRule>
    <cfRule type="expression" dxfId="70" priority="110" stopIfTrue="1">
      <formula>A10=2</formula>
    </cfRule>
    <cfRule type="expression" dxfId="69" priority="111" stopIfTrue="1">
      <formula>A10=3</formula>
    </cfRule>
  </conditionalFormatting>
  <conditionalFormatting sqref="N10:N560">
    <cfRule type="expression" dxfId="68" priority="112" stopIfTrue="1">
      <formula>A10=1</formula>
    </cfRule>
    <cfRule type="expression" dxfId="67" priority="113" stopIfTrue="1">
      <formula>A10=2</formula>
    </cfRule>
    <cfRule type="expression" dxfId="66" priority="114" stopIfTrue="1">
      <formula>A10=3</formula>
    </cfRule>
  </conditionalFormatting>
  <conditionalFormatting sqref="B562 B564:B571">
    <cfRule type="expression" dxfId="65" priority="73" stopIfTrue="1">
      <formula>A562=1</formula>
    </cfRule>
    <cfRule type="expression" dxfId="64" priority="74" stopIfTrue="1">
      <formula>A562=2</formula>
    </cfRule>
    <cfRule type="expression" dxfId="63" priority="75" stopIfTrue="1">
      <formula>A562=3</formula>
    </cfRule>
  </conditionalFormatting>
  <conditionalFormatting sqref="C562 C564:C571">
    <cfRule type="expression" dxfId="62" priority="70" stopIfTrue="1">
      <formula>A562=1</formula>
    </cfRule>
    <cfRule type="expression" dxfId="61" priority="71" stopIfTrue="1">
      <formula>A562=2</formula>
    </cfRule>
    <cfRule type="expression" dxfId="60" priority="72" stopIfTrue="1">
      <formula>A562=3</formula>
    </cfRule>
  </conditionalFormatting>
  <conditionalFormatting sqref="D562 D564:D565 D568:D571">
    <cfRule type="expression" dxfId="59" priority="67" stopIfTrue="1">
      <formula>A562=1</formula>
    </cfRule>
    <cfRule type="expression" dxfId="58" priority="68" stopIfTrue="1">
      <formula>A562=2</formula>
    </cfRule>
    <cfRule type="expression" dxfId="57" priority="69" stopIfTrue="1">
      <formula>A562=3</formula>
    </cfRule>
  </conditionalFormatting>
  <conditionalFormatting sqref="E562 E564:E565 E568:E571">
    <cfRule type="expression" dxfId="56" priority="64" stopIfTrue="1">
      <formula>A562=1</formula>
    </cfRule>
    <cfRule type="expression" dxfId="55" priority="65" stopIfTrue="1">
      <formula>A562=2</formula>
    </cfRule>
    <cfRule type="expression" dxfId="54" priority="66" stopIfTrue="1">
      <formula>A562=3</formula>
    </cfRule>
  </conditionalFormatting>
  <conditionalFormatting sqref="F562 F564:F565 F568:F571">
    <cfRule type="expression" dxfId="53" priority="61" stopIfTrue="1">
      <formula>A562=1</formula>
    </cfRule>
    <cfRule type="expression" dxfId="52" priority="62" stopIfTrue="1">
      <formula>A562=2</formula>
    </cfRule>
    <cfRule type="expression" dxfId="51" priority="63" stopIfTrue="1">
      <formula>A562=3</formula>
    </cfRule>
  </conditionalFormatting>
  <conditionalFormatting sqref="G562 G564:G565 G568:G571">
    <cfRule type="expression" dxfId="50" priority="58" stopIfTrue="1">
      <formula>A562=1</formula>
    </cfRule>
    <cfRule type="expression" dxfId="49" priority="59" stopIfTrue="1">
      <formula>A562=2</formula>
    </cfRule>
    <cfRule type="expression" dxfId="48" priority="60" stopIfTrue="1">
      <formula>A562=3</formula>
    </cfRule>
  </conditionalFormatting>
  <conditionalFormatting sqref="H562 H564:H565 H568:H571">
    <cfRule type="expression" dxfId="47" priority="55" stopIfTrue="1">
      <formula>A562=1</formula>
    </cfRule>
    <cfRule type="expression" dxfId="46" priority="56" stopIfTrue="1">
      <formula>A562=2</formula>
    </cfRule>
    <cfRule type="expression" dxfId="45" priority="57" stopIfTrue="1">
      <formula>A562=3</formula>
    </cfRule>
  </conditionalFormatting>
  <conditionalFormatting sqref="I562 I564:I565 I568:I571">
    <cfRule type="expression" dxfId="44" priority="52" stopIfTrue="1">
      <formula>A562=1</formula>
    </cfRule>
    <cfRule type="expression" dxfId="43" priority="53" stopIfTrue="1">
      <formula>A562=2</formula>
    </cfRule>
    <cfRule type="expression" dxfId="42" priority="54" stopIfTrue="1">
      <formula>A562=3</formula>
    </cfRule>
  </conditionalFormatting>
  <conditionalFormatting sqref="J562 J564:J565 J568:J571">
    <cfRule type="expression" dxfId="41" priority="49" stopIfTrue="1">
      <formula>A562=1</formula>
    </cfRule>
    <cfRule type="expression" dxfId="40" priority="50" stopIfTrue="1">
      <formula>A562=2</formula>
    </cfRule>
    <cfRule type="expression" dxfId="39" priority="51" stopIfTrue="1">
      <formula>A562=3</formula>
    </cfRule>
  </conditionalFormatting>
  <conditionalFormatting sqref="K562 K564:K565 K568:K571">
    <cfRule type="expression" dxfId="38" priority="46" stopIfTrue="1">
      <formula>A562=1</formula>
    </cfRule>
    <cfRule type="expression" dxfId="37" priority="47" stopIfTrue="1">
      <formula>A562=2</formula>
    </cfRule>
    <cfRule type="expression" dxfId="36" priority="48" stopIfTrue="1">
      <formula>A562=3</formula>
    </cfRule>
  </conditionalFormatting>
  <conditionalFormatting sqref="L562 L564:L565 L568:L571">
    <cfRule type="expression" dxfId="35" priority="43" stopIfTrue="1">
      <formula>A562=1</formula>
    </cfRule>
    <cfRule type="expression" dxfId="34" priority="44" stopIfTrue="1">
      <formula>A562=2</formula>
    </cfRule>
    <cfRule type="expression" dxfId="33" priority="45" stopIfTrue="1">
      <formula>A562=3</formula>
    </cfRule>
  </conditionalFormatting>
  <conditionalFormatting sqref="M562 M564:M565 M568:M571">
    <cfRule type="expression" dxfId="32" priority="40" stopIfTrue="1">
      <formula>A562=1</formula>
    </cfRule>
    <cfRule type="expression" dxfId="31" priority="41" stopIfTrue="1">
      <formula>A562=2</formula>
    </cfRule>
    <cfRule type="expression" dxfId="30" priority="42" stopIfTrue="1">
      <formula>A562=3</formula>
    </cfRule>
  </conditionalFormatting>
  <conditionalFormatting sqref="N562 N564:N565 N568:N571">
    <cfRule type="expression" dxfId="29" priority="37" stopIfTrue="1">
      <formula>A562=1</formula>
    </cfRule>
    <cfRule type="expression" dxfId="28" priority="38" stopIfTrue="1">
      <formula>A562=2</formula>
    </cfRule>
    <cfRule type="expression" dxfId="27" priority="39" stopIfTrue="1">
      <formula>A562=3</formula>
    </cfRule>
  </conditionalFormatting>
  <conditionalFormatting sqref="E108:F108 E101:F105 E88:F88 E195:F195 E456:F456 E449:F453 E471:F471 E468:F469 E431:F431 E418:F418 E366:F366 E358:F363 E374:F375 E377:F377 E187:F192 E207:F212 E215:F215 E225:F226 E228:F228 E560:F560 E169:F169">
    <cfRule type="expression" dxfId="26" priority="25" stopIfTrue="1">
      <formula>B88=1</formula>
    </cfRule>
    <cfRule type="expression" dxfId="25" priority="26" stopIfTrue="1">
      <formula>B88=2</formula>
    </cfRule>
    <cfRule type="expression" dxfId="24" priority="27" stopIfTrue="1">
      <formula>B88=3</formula>
    </cfRule>
  </conditionalFormatting>
  <conditionalFormatting sqref="F19 E10:E560 F11:F14 F106:F107 F560">
    <cfRule type="expression" dxfId="23" priority="22" stopIfTrue="1">
      <formula>A10=1</formula>
    </cfRule>
    <cfRule type="expression" dxfId="22" priority="23" stopIfTrue="1">
      <formula>A10=2</formula>
    </cfRule>
    <cfRule type="expression" dxfId="21" priority="24" stopIfTrue="1">
      <formula>A10=3</formula>
    </cfRule>
  </conditionalFormatting>
  <conditionalFormatting sqref="F10:F560">
    <cfRule type="expression" dxfId="20" priority="19" stopIfTrue="1">
      <formula>A10=1</formula>
    </cfRule>
    <cfRule type="expression" dxfId="19" priority="20" stopIfTrue="1">
      <formula>A10=2</formula>
    </cfRule>
    <cfRule type="expression" dxfId="18" priority="21" stopIfTrue="1">
      <formula>A10=3</formula>
    </cfRule>
  </conditionalFormatting>
  <conditionalFormatting sqref="E108:F108 E101:F105 E88:F88 E456:F456 E449:F453 E471:F471 E468:F469 E431:F431 E418:F418 E366:F366 E374:F375 E377:F377 E187:F192 E207:F212 E215:F215 E225:F226 E228:F228 E560:F560 E169:F169 E195:F195 E358:F363">
    <cfRule type="expression" dxfId="17" priority="16" stopIfTrue="1">
      <formula>B88=1</formula>
    </cfRule>
    <cfRule type="expression" dxfId="16" priority="17" stopIfTrue="1">
      <formula>B88=2</formula>
    </cfRule>
    <cfRule type="expression" dxfId="15" priority="18" stopIfTrue="1">
      <formula>B88=3</formula>
    </cfRule>
  </conditionalFormatting>
  <conditionalFormatting sqref="F19 E10:E560 F106:F107 F560 F10:F14 F195">
    <cfRule type="expression" dxfId="14" priority="13" stopIfTrue="1">
      <formula>A10=1</formula>
    </cfRule>
    <cfRule type="expression" dxfId="13" priority="14" stopIfTrue="1">
      <formula>A10=2</formula>
    </cfRule>
    <cfRule type="expression" dxfId="12" priority="15" stopIfTrue="1">
      <formula>A10=3</formula>
    </cfRule>
  </conditionalFormatting>
  <conditionalFormatting sqref="F10:F560">
    <cfRule type="expression" dxfId="11" priority="10" stopIfTrue="1">
      <formula>A10=1</formula>
    </cfRule>
    <cfRule type="expression" dxfId="10" priority="11" stopIfTrue="1">
      <formula>A10=2</formula>
    </cfRule>
    <cfRule type="expression" dxfId="9" priority="12" stopIfTrue="1">
      <formula>A10=3</formula>
    </cfRule>
  </conditionalFormatting>
  <conditionalFormatting sqref="O10:O560">
    <cfRule type="expression" dxfId="8" priority="7" stopIfTrue="1">
      <formula>A10=1</formula>
    </cfRule>
    <cfRule type="expression" dxfId="7" priority="8" stopIfTrue="1">
      <formula>A10=2</formula>
    </cfRule>
    <cfRule type="expression" dxfId="6" priority="9" stopIfTrue="1">
      <formula>A10=3</formula>
    </cfRule>
  </conditionalFormatting>
  <conditionalFormatting sqref="P10:P560">
    <cfRule type="expression" dxfId="5" priority="4" stopIfTrue="1">
      <formula>A10=1</formula>
    </cfRule>
    <cfRule type="expression" dxfId="4" priority="5" stopIfTrue="1">
      <formula>A10=2</formula>
    </cfRule>
    <cfRule type="expression" dxfId="3" priority="6" stopIfTrue="1">
      <formula>A10=3</formula>
    </cfRule>
  </conditionalFormatting>
  <conditionalFormatting sqref="Q10:Q560">
    <cfRule type="expression" dxfId="2" priority="1" stopIfTrue="1">
      <formula>A10=1</formula>
    </cfRule>
    <cfRule type="expression" dxfId="1" priority="2" stopIfTrue="1">
      <formula>A10=2</formula>
    </cfRule>
    <cfRule type="expression" dxfId="0" priority="3" stopIfTrue="1">
      <formula>A10=3</formula>
    </cfRule>
  </conditionalFormatting>
  <pageMargins left="0.31496062992125984" right="0.31496062992125984" top="0.39370078740157483" bottom="0.39370078740157483" header="0" footer="0"/>
  <pageSetup paperSize="9" scale="6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analiz_vd0</vt:lpstr>
      <vt:lpstr>Лист1</vt:lpstr>
      <vt:lpstr>analiz_vd0!Заголовки_для_печати</vt:lpstr>
      <vt:lpstr>analiz_vd0!Область_печати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Vera</cp:lastModifiedBy>
  <cp:lastPrinted>2025-10-15T10:06:02Z</cp:lastPrinted>
  <dcterms:created xsi:type="dcterms:W3CDTF">2025-10-13T07:35:02Z</dcterms:created>
  <dcterms:modified xsi:type="dcterms:W3CDTF">2025-10-15T10:06:03Z</dcterms:modified>
</cp:coreProperties>
</file>