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40" windowHeight="8808"/>
  </bookViews>
  <sheets>
    <sheet name="Лист1" sheetId="1" r:id="rId1"/>
  </sheets>
  <definedNames>
    <definedName name="_xlnm.Print_Area" localSheetId="0">Лист1!$A$1:$F$39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/>
  <c r="F23" s="1"/>
  <c r="C23" s="1"/>
  <c r="F22"/>
  <c r="F18"/>
  <c r="F17"/>
  <c r="C20"/>
  <c r="F20"/>
  <c r="F28"/>
  <c r="C35"/>
  <c r="E13"/>
  <c r="E26"/>
  <c r="E30"/>
  <c r="F13" l="1"/>
  <c r="F21"/>
  <c r="E22" l="1"/>
  <c r="E23"/>
  <c r="C28"/>
  <c r="C13"/>
  <c r="C27"/>
  <c r="C19" l="1"/>
  <c r="E20"/>
  <c r="E29"/>
  <c r="C24"/>
  <c r="C18"/>
  <c r="F36" l="1"/>
  <c r="C36" s="1"/>
  <c r="F12"/>
  <c r="C29"/>
  <c r="C26"/>
  <c r="C25"/>
  <c r="C16"/>
  <c r="C15"/>
  <c r="C14"/>
  <c r="E17" l="1"/>
  <c r="E12" s="1"/>
  <c r="E36" s="1"/>
  <c r="D30" l="1"/>
  <c r="C30" l="1"/>
  <c r="C31"/>
  <c r="D22"/>
  <c r="C22" s="1"/>
  <c r="D17"/>
  <c r="C17" l="1"/>
  <c r="D12"/>
  <c r="D21"/>
  <c r="C21" s="1"/>
  <c r="D36" l="1"/>
  <c r="C12"/>
</calcChain>
</file>

<file path=xl/sharedStrings.xml><?xml version="1.0" encoding="utf-8"?>
<sst xmlns="http://schemas.openxmlformats.org/spreadsheetml/2006/main" count="31" uniqueCount="31">
  <si>
    <t>№ п/п</t>
  </si>
  <si>
    <t>Усього</t>
  </si>
  <si>
    <t>Всього</t>
  </si>
  <si>
    <t>Секретар ради</t>
  </si>
  <si>
    <t>Світлана СУСЄДКО</t>
  </si>
  <si>
    <t>Оплата поточного обслуговування та електроенергії мереж вуличного освітлення:</t>
  </si>
  <si>
    <t>Забезпечення зимового утримання доріг, у т.ч.:</t>
  </si>
  <si>
    <t>розчищення території від снігових заносів, усунення ущільненого шару з поверхні проїзджої частини</t>
  </si>
  <si>
    <t>у тому числі по роках</t>
  </si>
  <si>
    <t xml:space="preserve">ФІНАНСОВЕ ЗАБЕЗПЕЧЕННЯ ЗАХОДІВ  </t>
  </si>
  <si>
    <t>оплата за електроенергію вуличних мереж</t>
  </si>
  <si>
    <t xml:space="preserve">придбання роторної косарки </t>
  </si>
  <si>
    <t>оплата послуз з відключення/підключення в однофазному/трифазному електролічильнику/на комутаційному апараті (0,22 кВ/0,38 кВ) за ініціативою Замовника</t>
  </si>
  <si>
    <t>до рішення сесії                                           Новопільської сільської ради</t>
  </si>
  <si>
    <t xml:space="preserve">Додаток 2                                                                                     </t>
  </si>
  <si>
    <t>Програми благоустрою населених пунктів Новопільської сільської територіальної громади                                                                                                                                                                 на 2024–2026 роки</t>
  </si>
  <si>
    <t>Обсяги фінансування (грн)</t>
  </si>
  <si>
    <t>Облаштування дитячих та спортивних майданчиків в громадських місцях та проведення ремонтних робіт господарським способом</t>
  </si>
  <si>
    <t>Послуги з прибирання територій населених пунктів Новопільської сільської ради, утримання пам'ятників, обелісків, кладовищ, дитячих, спортивних та інших майданчиків для довкілля та відпочинку</t>
  </si>
  <si>
    <t>оплата видатків із благоустрою населених пунктів - технічне обслуговування  та поточний ремонт мереж вуличного освітлення на території Новопільської сільської ради</t>
  </si>
  <si>
    <t>придбання мотокіс</t>
  </si>
  <si>
    <t>Придбання предметів, матеріалів,  обладнання  та інвентарю для господарської діяльності, а також для благоустрою території Новопільської сільської ради у т.ч:</t>
  </si>
  <si>
    <t>придбання предметів, матеріалів, будівельних матеріалів, обладнання та інвентарю  для облаштування дитячих та спортивних майданчиків в громадських місцях та проведення ремонтних робіт господарським способом, у тому числі:</t>
  </si>
  <si>
    <t>за рахунок коштів місцевого бюджету  Новопільської сільської ради на облаштування локації «Активні парки -  локації здорової України»  в селищі Радушне Новопільської сільської територіальної громади Криворізького району</t>
  </si>
  <si>
    <t>(з урахуванням внесених змін)</t>
  </si>
  <si>
    <t>Назва заходу</t>
  </si>
  <si>
    <t>за рахунок коштів субвенції з обласного бюджету на облаштування локації «Активні парки - локації здорової України»  в селищі Радушне Новопільської сільської територіальної громади Криворізького району</t>
  </si>
  <si>
    <t>Облаштування Алеї Слави і Пам'яті загиблих/померлих військовослужбовців Новопільської сільської територіальної громади, які брали безпосередню участь у бойових діях або забезпечували проведення заходів з національної безпеки і оборони, відсічі і стримування російської збройної агресії проти України, перебуваючи безпосередньо в районах та у період здійснення зазначених заходів</t>
  </si>
  <si>
    <t>Придбання пам"ятного знаку учасникам ліквідації аварії Чорнобильської АЕС на території с.Новопілля Новопільської сільської ради</t>
  </si>
  <si>
    <t>Регулярне знищення бур'янів, молодої порослі,     обкіс узбіч доріг</t>
  </si>
  <si>
    <t>від__________року № _____</t>
  </si>
</sst>
</file>

<file path=xl/styles.xml><?xml version="1.0" encoding="utf-8"?>
<styleSheet xmlns="http://schemas.openxmlformats.org/spreadsheetml/2006/main">
  <fonts count="14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4" fillId="0" borderId="1" xfId="0" applyFont="1" applyFill="1" applyBorder="1" applyAlignment="1">
      <alignment horizontal="left" vertical="top" wrapText="1"/>
    </xf>
    <xf numFmtId="3" fontId="4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/>
    </xf>
    <xf numFmtId="3" fontId="7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/>
    <xf numFmtId="0" fontId="7" fillId="0" borderId="0" xfId="0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3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top"/>
    </xf>
    <xf numFmtId="3" fontId="12" fillId="0" borderId="1" xfId="0" applyNumberFormat="1" applyFont="1" applyFill="1" applyBorder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top" wrapText="1"/>
    </xf>
    <xf numFmtId="3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justify"/>
    </xf>
    <xf numFmtId="0" fontId="0" fillId="0" borderId="0" xfId="0" applyAlignment="1"/>
    <xf numFmtId="3" fontId="4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top" wrapText="1"/>
    </xf>
    <xf numFmtId="3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1" xfId="0" applyFont="1" applyFill="1" applyBorder="1" applyAlignment="1">
      <alignment vertical="top" wrapText="1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view="pageBreakPreview" topLeftCell="A29" zoomScaleNormal="100" zoomScaleSheetLayoutView="100" workbookViewId="0">
      <selection activeCell="G36" sqref="G36"/>
    </sheetView>
  </sheetViews>
  <sheetFormatPr defaultRowHeight="13.8"/>
  <cols>
    <col min="1" max="1" width="7.88671875" customWidth="1"/>
    <col min="2" max="2" width="74.44140625" customWidth="1"/>
    <col min="3" max="3" width="21.33203125" customWidth="1"/>
    <col min="4" max="4" width="17.33203125" customWidth="1"/>
    <col min="5" max="5" width="16.33203125" customWidth="1"/>
    <col min="6" max="6" width="18.5546875" customWidth="1"/>
    <col min="7" max="7" width="9.88671875" bestFit="1" customWidth="1"/>
    <col min="8" max="8" width="11.44140625" bestFit="1" customWidth="1"/>
  </cols>
  <sheetData>
    <row r="1" spans="1:6" ht="15.6">
      <c r="A1" s="7"/>
      <c r="B1" s="7"/>
      <c r="C1" s="7"/>
      <c r="D1" s="7"/>
      <c r="E1" s="50" t="s">
        <v>14</v>
      </c>
      <c r="F1" s="50"/>
    </row>
    <row r="2" spans="1:6" ht="28.95" customHeight="1">
      <c r="A2" s="7"/>
      <c r="B2" s="7"/>
      <c r="C2" s="7"/>
      <c r="D2" s="7"/>
      <c r="E2" s="50" t="s">
        <v>13</v>
      </c>
      <c r="F2" s="51"/>
    </row>
    <row r="3" spans="1:6" ht="15" customHeight="1">
      <c r="A3" s="7"/>
      <c r="B3" s="7"/>
      <c r="C3" s="7"/>
      <c r="D3" s="7"/>
      <c r="E3" s="52" t="s">
        <v>30</v>
      </c>
      <c r="F3" s="53"/>
    </row>
    <row r="4" spans="1:6" ht="15" customHeight="1">
      <c r="A4" s="7"/>
      <c r="B4" s="7"/>
      <c r="C4" s="7"/>
      <c r="D4" s="7"/>
      <c r="E4" s="7"/>
      <c r="F4" s="7"/>
    </row>
    <row r="5" spans="1:6" s="6" customFormat="1" ht="15.6">
      <c r="A5" s="65" t="s">
        <v>9</v>
      </c>
      <c r="B5" s="66"/>
      <c r="C5" s="66"/>
      <c r="D5" s="66"/>
      <c r="E5" s="66"/>
      <c r="F5" s="66"/>
    </row>
    <row r="6" spans="1:6" s="6" customFormat="1" ht="28.2" customHeight="1">
      <c r="A6" s="65" t="s">
        <v>15</v>
      </c>
      <c r="B6" s="67"/>
      <c r="C6" s="67"/>
      <c r="D6" s="67"/>
      <c r="E6" s="67"/>
      <c r="F6" s="67"/>
    </row>
    <row r="7" spans="1:6" s="6" customFormat="1" ht="15.6">
      <c r="A7" s="57" t="s">
        <v>24</v>
      </c>
      <c r="B7" s="58"/>
      <c r="C7" s="58"/>
      <c r="D7" s="58"/>
      <c r="E7" s="58"/>
      <c r="F7" s="58"/>
    </row>
    <row r="8" spans="1:6" s="6" customFormat="1" ht="15.6">
      <c r="A8" s="9"/>
      <c r="B8" s="10"/>
      <c r="C8" s="10"/>
      <c r="D8" s="10"/>
      <c r="E8" s="10"/>
      <c r="F8" s="10"/>
    </row>
    <row r="9" spans="1:6" s="6" customFormat="1" ht="16.2" customHeight="1">
      <c r="A9" s="71" t="s">
        <v>0</v>
      </c>
      <c r="B9" s="71" t="s">
        <v>25</v>
      </c>
      <c r="C9" s="78" t="s">
        <v>16</v>
      </c>
      <c r="D9" s="78"/>
      <c r="E9" s="78"/>
      <c r="F9" s="78"/>
    </row>
    <row r="10" spans="1:6" s="6" customFormat="1" ht="15.6">
      <c r="A10" s="71"/>
      <c r="B10" s="71"/>
      <c r="C10" s="72" t="s">
        <v>1</v>
      </c>
      <c r="D10" s="78" t="s">
        <v>8</v>
      </c>
      <c r="E10" s="78"/>
      <c r="F10" s="78"/>
    </row>
    <row r="11" spans="1:6" s="6" customFormat="1" ht="15.6">
      <c r="A11" s="71"/>
      <c r="B11" s="71"/>
      <c r="C11" s="72"/>
      <c r="D11" s="8">
        <v>2024</v>
      </c>
      <c r="E11" s="8">
        <v>2025</v>
      </c>
      <c r="F11" s="41">
        <v>2026</v>
      </c>
    </row>
    <row r="12" spans="1:6" s="6" customFormat="1" ht="33" customHeight="1">
      <c r="A12" s="79">
        <v>1</v>
      </c>
      <c r="B12" s="11" t="s">
        <v>5</v>
      </c>
      <c r="C12" s="12">
        <f>D12+E12+F12</f>
        <v>5468910</v>
      </c>
      <c r="D12" s="12">
        <f>D13+D17+D18</f>
        <v>950000</v>
      </c>
      <c r="E12" s="12">
        <f>E13+E17+E18</f>
        <v>2690000</v>
      </c>
      <c r="F12" s="12">
        <f t="shared" ref="F12" si="0">F13+F17+F18</f>
        <v>1828910</v>
      </c>
    </row>
    <row r="13" spans="1:6" s="6" customFormat="1" ht="18" customHeight="1">
      <c r="A13" s="80"/>
      <c r="B13" s="68" t="s">
        <v>10</v>
      </c>
      <c r="C13" s="12">
        <f>D13+E13+F13</f>
        <v>4518910</v>
      </c>
      <c r="D13" s="69">
        <v>800000</v>
      </c>
      <c r="E13" s="69">
        <f>1060000+140000+500000+400000-210000</f>
        <v>1890000</v>
      </c>
      <c r="F13" s="42">
        <f>2300000-471090</f>
        <v>1828910</v>
      </c>
    </row>
    <row r="14" spans="1:6" s="6" customFormat="1" ht="12.75" hidden="1" customHeight="1">
      <c r="A14" s="80"/>
      <c r="B14" s="68"/>
      <c r="C14" s="12">
        <f t="shared" ref="C14:C30" si="1">D14+E14+F14</f>
        <v>0</v>
      </c>
      <c r="D14" s="70"/>
      <c r="E14" s="70"/>
      <c r="F14" s="43"/>
    </row>
    <row r="15" spans="1:6" s="6" customFormat="1" ht="12.75" hidden="1" customHeight="1">
      <c r="A15" s="80"/>
      <c r="B15" s="68"/>
      <c r="C15" s="12">
        <f t="shared" si="1"/>
        <v>0</v>
      </c>
      <c r="D15" s="70"/>
      <c r="E15" s="70"/>
      <c r="F15" s="43"/>
    </row>
    <row r="16" spans="1:6" s="6" customFormat="1" ht="12.75" hidden="1" customHeight="1">
      <c r="A16" s="80"/>
      <c r="B16" s="68"/>
      <c r="C16" s="12">
        <f t="shared" si="1"/>
        <v>0</v>
      </c>
      <c r="D16" s="70"/>
      <c r="E16" s="70"/>
      <c r="F16" s="43"/>
    </row>
    <row r="17" spans="1:14" s="6" customFormat="1" ht="46.8">
      <c r="A17" s="80"/>
      <c r="B17" s="29" t="s">
        <v>19</v>
      </c>
      <c r="C17" s="12">
        <f>D17+E17+F17</f>
        <v>800000</v>
      </c>
      <c r="D17" s="14">
        <f>150000+650000-150000-650000</f>
        <v>0</v>
      </c>
      <c r="E17" s="13">
        <f>100000+700000</f>
        <v>800000</v>
      </c>
      <c r="F17" s="42">
        <f>1000000-1000000</f>
        <v>0</v>
      </c>
    </row>
    <row r="18" spans="1:14" s="6" customFormat="1" ht="46.8">
      <c r="A18" s="81"/>
      <c r="B18" s="15" t="s">
        <v>12</v>
      </c>
      <c r="C18" s="12">
        <f>D18+E18+F18</f>
        <v>150000</v>
      </c>
      <c r="D18" s="13">
        <v>150000</v>
      </c>
      <c r="E18" s="14">
        <v>0</v>
      </c>
      <c r="F18" s="43">
        <f>50000-50000</f>
        <v>0</v>
      </c>
    </row>
    <row r="19" spans="1:14" s="6" customFormat="1" ht="69" customHeight="1">
      <c r="A19" s="16">
        <v>2</v>
      </c>
      <c r="B19" s="31" t="s">
        <v>18</v>
      </c>
      <c r="C19" s="12">
        <f>D19+E19+F19</f>
        <v>298500</v>
      </c>
      <c r="D19" s="17">
        <v>99500</v>
      </c>
      <c r="E19" s="17">
        <v>99500</v>
      </c>
      <c r="F19" s="40">
        <v>99500</v>
      </c>
    </row>
    <row r="20" spans="1:14" s="6" customFormat="1" ht="15.6">
      <c r="A20" s="16">
        <v>3</v>
      </c>
      <c r="B20" s="49" t="s">
        <v>29</v>
      </c>
      <c r="C20" s="12">
        <f>D20+E20+F20</f>
        <v>520900</v>
      </c>
      <c r="D20" s="17">
        <v>99500</v>
      </c>
      <c r="E20" s="17">
        <f>200000-99500-1000</f>
        <v>99500</v>
      </c>
      <c r="F20" s="40">
        <f>300000+21900</f>
        <v>321900</v>
      </c>
    </row>
    <row r="21" spans="1:14" s="6" customFormat="1" ht="25.95" customHeight="1">
      <c r="A21" s="16">
        <v>4</v>
      </c>
      <c r="B21" s="31" t="s">
        <v>6</v>
      </c>
      <c r="C21" s="12">
        <f t="shared" si="1"/>
        <v>0</v>
      </c>
      <c r="D21" s="8">
        <f t="shared" ref="D21" si="2">D22</f>
        <v>0</v>
      </c>
      <c r="E21" s="37">
        <v>0</v>
      </c>
      <c r="F21" s="40">
        <f>F22</f>
        <v>0</v>
      </c>
    </row>
    <row r="22" spans="1:14" s="6" customFormat="1" ht="31.2">
      <c r="A22" s="16"/>
      <c r="B22" s="32" t="s">
        <v>7</v>
      </c>
      <c r="C22" s="12">
        <f t="shared" si="1"/>
        <v>0</v>
      </c>
      <c r="D22" s="14">
        <f>44000-44000</f>
        <v>0</v>
      </c>
      <c r="E22" s="38">
        <f>50000+1000-51000</f>
        <v>0</v>
      </c>
      <c r="F22" s="42">
        <f>50000-50000</f>
        <v>0</v>
      </c>
      <c r="N22" s="18"/>
    </row>
    <row r="23" spans="1:14" s="6" customFormat="1" ht="46.8">
      <c r="A23" s="59">
        <v>5</v>
      </c>
      <c r="B23" s="19" t="s">
        <v>21</v>
      </c>
      <c r="C23" s="12">
        <f>D23+E23+F23</f>
        <v>518700</v>
      </c>
      <c r="D23" s="17">
        <v>62000</v>
      </c>
      <c r="E23" s="17">
        <f>E26+E25+E24</f>
        <v>394700</v>
      </c>
      <c r="F23" s="40">
        <f>F26+F25+F24</f>
        <v>62000</v>
      </c>
      <c r="N23" s="18"/>
    </row>
    <row r="24" spans="1:14" s="6" customFormat="1" ht="15.6">
      <c r="A24" s="59"/>
      <c r="B24" s="20" t="s">
        <v>20</v>
      </c>
      <c r="C24" s="12">
        <f>D24+E24+F24</f>
        <v>120000</v>
      </c>
      <c r="D24" s="28">
        <v>0</v>
      </c>
      <c r="E24" s="30">
        <v>120000</v>
      </c>
      <c r="F24" s="42">
        <v>0</v>
      </c>
      <c r="N24" s="18"/>
    </row>
    <row r="25" spans="1:14" s="6" customFormat="1" ht="15.6">
      <c r="A25" s="59"/>
      <c r="B25" s="20" t="s">
        <v>11</v>
      </c>
      <c r="C25" s="12">
        <f t="shared" si="1"/>
        <v>62000</v>
      </c>
      <c r="D25" s="13">
        <v>62000</v>
      </c>
      <c r="E25" s="14">
        <v>0</v>
      </c>
      <c r="F25" s="43">
        <v>0</v>
      </c>
      <c r="N25" s="18"/>
    </row>
    <row r="26" spans="1:14" s="6" customFormat="1" ht="62.4">
      <c r="A26" s="59"/>
      <c r="B26" s="20" t="s">
        <v>22</v>
      </c>
      <c r="C26" s="12">
        <f t="shared" si="1"/>
        <v>336700</v>
      </c>
      <c r="D26" s="21">
        <v>0</v>
      </c>
      <c r="E26" s="39">
        <f>95000+190000+50000+E28-114000+3700</f>
        <v>274700</v>
      </c>
      <c r="F26" s="21">
        <f>285000-223000</f>
        <v>62000</v>
      </c>
      <c r="N26" s="18"/>
    </row>
    <row r="27" spans="1:14" s="6" customFormat="1" ht="79.2" customHeight="1">
      <c r="A27" s="34"/>
      <c r="B27" s="33" t="s">
        <v>26</v>
      </c>
      <c r="C27" s="35">
        <f t="shared" si="1"/>
        <v>50000</v>
      </c>
      <c r="D27" s="36">
        <v>0</v>
      </c>
      <c r="E27" s="36">
        <v>50000</v>
      </c>
      <c r="F27" s="36">
        <v>0</v>
      </c>
      <c r="N27" s="18"/>
    </row>
    <row r="28" spans="1:14" s="6" customFormat="1" ht="79.2" customHeight="1">
      <c r="A28" s="34"/>
      <c r="B28" s="33" t="s">
        <v>23</v>
      </c>
      <c r="C28" s="35">
        <f t="shared" ref="C28" si="3">D28+E28+F28</f>
        <v>100000</v>
      </c>
      <c r="D28" s="36">
        <v>0</v>
      </c>
      <c r="E28" s="36">
        <v>50000</v>
      </c>
      <c r="F28" s="36">
        <f>50000</f>
        <v>50000</v>
      </c>
      <c r="N28" s="18"/>
    </row>
    <row r="29" spans="1:14" s="6" customFormat="1" ht="31.2">
      <c r="A29" s="16">
        <v>6</v>
      </c>
      <c r="B29" s="19" t="s">
        <v>17</v>
      </c>
      <c r="C29" s="12">
        <f t="shared" si="1"/>
        <v>0</v>
      </c>
      <c r="D29" s="17">
        <v>0</v>
      </c>
      <c r="E29" s="17">
        <f>190000-190000</f>
        <v>0</v>
      </c>
      <c r="F29" s="40">
        <v>0</v>
      </c>
      <c r="N29" s="18"/>
    </row>
    <row r="30" spans="1:14" s="6" customFormat="1" ht="15" hidden="1" customHeight="1">
      <c r="A30" s="59">
        <v>7</v>
      </c>
      <c r="B30" s="60" t="s">
        <v>27</v>
      </c>
      <c r="C30" s="12">
        <f t="shared" si="1"/>
        <v>649900</v>
      </c>
      <c r="D30" s="61">
        <f>400000-160000+99900-30000+45200</f>
        <v>355100</v>
      </c>
      <c r="E30" s="61">
        <f>99500+99500-3700</f>
        <v>195300</v>
      </c>
      <c r="F30" s="61">
        <v>99500</v>
      </c>
    </row>
    <row r="31" spans="1:14" s="6" customFormat="1" ht="13.95" customHeight="1">
      <c r="A31" s="59"/>
      <c r="B31" s="60"/>
      <c r="C31" s="54">
        <f>D30+E30+F30</f>
        <v>649900</v>
      </c>
      <c r="D31" s="62"/>
      <c r="E31" s="62"/>
      <c r="F31" s="70"/>
    </row>
    <row r="32" spans="1:14" s="6" customFormat="1" ht="12.75" customHeight="1">
      <c r="A32" s="59"/>
      <c r="B32" s="60"/>
      <c r="C32" s="55"/>
      <c r="D32" s="62"/>
      <c r="E32" s="62"/>
      <c r="F32" s="70"/>
    </row>
    <row r="33" spans="1:8" s="6" customFormat="1" ht="12.75" customHeight="1">
      <c r="A33" s="59"/>
      <c r="B33" s="60"/>
      <c r="C33" s="55"/>
      <c r="D33" s="62"/>
      <c r="E33" s="62"/>
      <c r="F33" s="70"/>
    </row>
    <row r="34" spans="1:8" s="6" customFormat="1" ht="78" customHeight="1">
      <c r="A34" s="59"/>
      <c r="B34" s="60"/>
      <c r="C34" s="56"/>
      <c r="D34" s="62"/>
      <c r="E34" s="62"/>
      <c r="F34" s="70"/>
    </row>
    <row r="35" spans="1:8" s="6" customFormat="1" ht="78" customHeight="1">
      <c r="A35" s="44">
        <v>8</v>
      </c>
      <c r="B35" s="45" t="s">
        <v>28</v>
      </c>
      <c r="C35" s="48">
        <f>D35+E35+F35</f>
        <v>50000</v>
      </c>
      <c r="D35" s="47">
        <v>0</v>
      </c>
      <c r="E35" s="47">
        <v>0</v>
      </c>
      <c r="F35" s="46">
        <v>50000</v>
      </c>
    </row>
    <row r="36" spans="1:8" s="6" customFormat="1" ht="36.6" customHeight="1">
      <c r="A36" s="76" t="s">
        <v>2</v>
      </c>
      <c r="B36" s="77"/>
      <c r="C36" s="12">
        <f>D36+E36+F36</f>
        <v>7506910</v>
      </c>
      <c r="D36" s="17">
        <f>D12+D22+D30+D23+D19+D20+D29</f>
        <v>1566100</v>
      </c>
      <c r="E36" s="17">
        <f>E12+E22+E30+E23+E19+E20+E29</f>
        <v>3479000</v>
      </c>
      <c r="F36" s="40">
        <f>F12+F22+F30+F23+F19+F20+F29+F35</f>
        <v>2461810</v>
      </c>
      <c r="G36" s="22"/>
      <c r="H36" s="22"/>
    </row>
    <row r="37" spans="1:8" s="6" customFormat="1" ht="15.6">
      <c r="A37" s="25"/>
      <c r="B37" s="25"/>
      <c r="C37" s="26"/>
      <c r="D37" s="27"/>
      <c r="E37" s="27"/>
      <c r="F37" s="27"/>
      <c r="H37" s="22"/>
    </row>
    <row r="38" spans="1:8" s="6" customFormat="1" ht="19.2" customHeight="1">
      <c r="A38" s="23"/>
      <c r="B38" s="23"/>
      <c r="C38" s="24"/>
      <c r="D38" s="24"/>
      <c r="E38" s="24"/>
      <c r="F38" s="24"/>
    </row>
    <row r="39" spans="1:8" s="6" customFormat="1" ht="15.6">
      <c r="A39" s="75" t="s">
        <v>3</v>
      </c>
      <c r="B39" s="75"/>
      <c r="C39" s="4"/>
      <c r="D39" s="5"/>
      <c r="E39" s="4" t="s">
        <v>4</v>
      </c>
      <c r="F39" s="4"/>
    </row>
    <row r="40" spans="1:8" s="6" customFormat="1" ht="15.6">
      <c r="A40" s="73"/>
      <c r="B40" s="74"/>
      <c r="C40" s="4"/>
      <c r="D40" s="5"/>
      <c r="E40" s="4"/>
      <c r="F40" s="4"/>
    </row>
    <row r="42" spans="1:8" ht="18">
      <c r="A42" s="63"/>
      <c r="B42" s="64"/>
      <c r="C42" s="1"/>
      <c r="D42" s="2"/>
      <c r="E42" s="3"/>
      <c r="F42" s="3"/>
    </row>
  </sheetData>
  <mergeCells count="26">
    <mergeCell ref="A42:B42"/>
    <mergeCell ref="A5:F5"/>
    <mergeCell ref="A6:F6"/>
    <mergeCell ref="B13:B16"/>
    <mergeCell ref="D13:D16"/>
    <mergeCell ref="E13:E16"/>
    <mergeCell ref="A9:A11"/>
    <mergeCell ref="B9:B11"/>
    <mergeCell ref="C10:C11"/>
    <mergeCell ref="A40:B40"/>
    <mergeCell ref="A39:B39"/>
    <mergeCell ref="A36:B36"/>
    <mergeCell ref="C9:F9"/>
    <mergeCell ref="D10:F10"/>
    <mergeCell ref="A12:A18"/>
    <mergeCell ref="F30:F34"/>
    <mergeCell ref="E1:F1"/>
    <mergeCell ref="E2:F2"/>
    <mergeCell ref="E3:F3"/>
    <mergeCell ref="C31:C34"/>
    <mergeCell ref="A7:F7"/>
    <mergeCell ref="A23:A26"/>
    <mergeCell ref="A30:A34"/>
    <mergeCell ref="B30:B34"/>
    <mergeCell ref="D30:D34"/>
    <mergeCell ref="E30:E34"/>
  </mergeCells>
  <pageMargins left="0.70866141732283472" right="0.31496062992125984" top="0.15748031496062992" bottom="0.15748031496062992" header="0.31496062992125984" footer="0.31496062992125984"/>
  <pageSetup paperSize="9" scale="94" orientation="landscape" r:id="rId1"/>
  <rowBreaks count="1" manualBreakCount="1">
    <brk id="2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cp:lastPrinted>2026-03-26T09:29:16Z</cp:lastPrinted>
  <dcterms:created xsi:type="dcterms:W3CDTF">2023-11-07T10:50:12Z</dcterms:created>
  <dcterms:modified xsi:type="dcterms:W3CDTF">2026-07-09T09:33:04Z</dcterms:modified>
</cp:coreProperties>
</file>