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\Downloads\"/>
    </mc:Choice>
  </mc:AlternateContent>
  <xr:revisionPtr revIDLastSave="0" documentId="13_ncr:1_{70060305-C398-41D9-BC07-92855999D9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ЗВІТ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ЗВІТ!$10:$11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0" i="2" l="1"/>
  <c r="H80" i="2"/>
  <c r="G80" i="2"/>
  <c r="G79" i="2" s="1"/>
  <c r="E79" i="2"/>
  <c r="H79" i="2" s="1"/>
  <c r="D79" i="2"/>
  <c r="C79" i="2"/>
  <c r="E78" i="2"/>
  <c r="H78" i="2" s="1"/>
  <c r="H77" i="2" s="1"/>
  <c r="D78" i="2"/>
  <c r="G78" i="2" s="1"/>
  <c r="G77" i="2" s="1"/>
  <c r="F77" i="2"/>
  <c r="C77" i="2"/>
  <c r="E76" i="2"/>
  <c r="H76" i="2" s="1"/>
  <c r="D76" i="2"/>
  <c r="G76" i="2" s="1"/>
  <c r="I75" i="2"/>
  <c r="H75" i="2"/>
  <c r="G75" i="2"/>
  <c r="I74" i="2"/>
  <c r="H74" i="2"/>
  <c r="G74" i="2"/>
  <c r="I73" i="2"/>
  <c r="H73" i="2"/>
  <c r="G73" i="2"/>
  <c r="E72" i="2"/>
  <c r="H72" i="2" s="1"/>
  <c r="D72" i="2"/>
  <c r="G72" i="2" s="1"/>
  <c r="C72" i="2"/>
  <c r="C70" i="2" s="1"/>
  <c r="E71" i="2"/>
  <c r="H71" i="2" s="1"/>
  <c r="D71" i="2"/>
  <c r="G71" i="2" s="1"/>
  <c r="F70" i="2"/>
  <c r="E70" i="2"/>
  <c r="I69" i="2"/>
  <c r="H69" i="2"/>
  <c r="G69" i="2"/>
  <c r="I68" i="2"/>
  <c r="H68" i="2"/>
  <c r="G68" i="2"/>
  <c r="I67" i="2"/>
  <c r="H67" i="2"/>
  <c r="G67" i="2"/>
  <c r="I66" i="2"/>
  <c r="H66" i="2"/>
  <c r="G66" i="2"/>
  <c r="I65" i="2"/>
  <c r="H65" i="2"/>
  <c r="G65" i="2"/>
  <c r="I64" i="2"/>
  <c r="H64" i="2"/>
  <c r="G64" i="2"/>
  <c r="E63" i="2"/>
  <c r="H63" i="2" s="1"/>
  <c r="D63" i="2"/>
  <c r="G63" i="2" s="1"/>
  <c r="F62" i="2"/>
  <c r="F81" i="2" s="1"/>
  <c r="E62" i="2"/>
  <c r="D62" i="2"/>
  <c r="C62" i="2"/>
  <c r="I59" i="2"/>
  <c r="H59" i="2"/>
  <c r="G59" i="2"/>
  <c r="I58" i="2"/>
  <c r="H58" i="2"/>
  <c r="G58" i="2"/>
  <c r="F57" i="2"/>
  <c r="E57" i="2"/>
  <c r="I57" i="2" s="1"/>
  <c r="D57" i="2"/>
  <c r="C57" i="2"/>
  <c r="H56" i="2"/>
  <c r="G56" i="2"/>
  <c r="I55" i="2"/>
  <c r="H55" i="2"/>
  <c r="G55" i="2"/>
  <c r="I54" i="2"/>
  <c r="H54" i="2"/>
  <c r="G54" i="2"/>
  <c r="I53" i="2"/>
  <c r="H53" i="2"/>
  <c r="G53" i="2"/>
  <c r="I52" i="2"/>
  <c r="H52" i="2"/>
  <c r="G52" i="2"/>
  <c r="I51" i="2"/>
  <c r="H51" i="2"/>
  <c r="G51" i="2"/>
  <c r="I50" i="2"/>
  <c r="H50" i="2"/>
  <c r="G50" i="2"/>
  <c r="I49" i="2"/>
  <c r="H49" i="2"/>
  <c r="G49" i="2"/>
  <c r="I48" i="2"/>
  <c r="H48" i="2"/>
  <c r="G48" i="2"/>
  <c r="F47" i="2"/>
  <c r="E47" i="2"/>
  <c r="D47" i="2"/>
  <c r="C47" i="2"/>
  <c r="I46" i="2"/>
  <c r="H46" i="2"/>
  <c r="G46" i="2"/>
  <c r="I45" i="2"/>
  <c r="H45" i="2"/>
  <c r="G45" i="2"/>
  <c r="I44" i="2"/>
  <c r="H44" i="2"/>
  <c r="G44" i="2"/>
  <c r="I43" i="2"/>
  <c r="H43" i="2"/>
  <c r="G43" i="2"/>
  <c r="I42" i="2"/>
  <c r="H42" i="2"/>
  <c r="G42" i="2"/>
  <c r="I41" i="2"/>
  <c r="H41" i="2"/>
  <c r="G41" i="2"/>
  <c r="I40" i="2"/>
  <c r="H40" i="2"/>
  <c r="G40" i="2"/>
  <c r="I39" i="2"/>
  <c r="H39" i="2"/>
  <c r="G39" i="2"/>
  <c r="I38" i="2"/>
  <c r="H38" i="2"/>
  <c r="G38" i="2"/>
  <c r="I37" i="2"/>
  <c r="H37" i="2"/>
  <c r="G37" i="2"/>
  <c r="I36" i="2"/>
  <c r="H36" i="2"/>
  <c r="G36" i="2"/>
  <c r="I35" i="2"/>
  <c r="H35" i="2"/>
  <c r="G35" i="2"/>
  <c r="I34" i="2"/>
  <c r="H34" i="2"/>
  <c r="G34" i="2"/>
  <c r="I33" i="2"/>
  <c r="H33" i="2"/>
  <c r="G33" i="2"/>
  <c r="I32" i="2"/>
  <c r="H32" i="2"/>
  <c r="G32" i="2"/>
  <c r="F31" i="2"/>
  <c r="E31" i="2"/>
  <c r="I31" i="2" s="1"/>
  <c r="D31" i="2"/>
  <c r="C31" i="2"/>
  <c r="I30" i="2"/>
  <c r="H30" i="2"/>
  <c r="G30" i="2"/>
  <c r="I29" i="2"/>
  <c r="H29" i="2"/>
  <c r="G29" i="2"/>
  <c r="I28" i="2"/>
  <c r="H28" i="2"/>
  <c r="G28" i="2"/>
  <c r="I27" i="2"/>
  <c r="H27" i="2"/>
  <c r="G27" i="2"/>
  <c r="H26" i="2"/>
  <c r="G26" i="2"/>
  <c r="H25" i="2"/>
  <c r="G25" i="2"/>
  <c r="I24" i="2"/>
  <c r="H24" i="2"/>
  <c r="G24" i="2"/>
  <c r="I23" i="2"/>
  <c r="H23" i="2"/>
  <c r="G23" i="2"/>
  <c r="I22" i="2"/>
  <c r="H22" i="2"/>
  <c r="G22" i="2"/>
  <c r="I21" i="2"/>
  <c r="H21" i="2"/>
  <c r="G21" i="2"/>
  <c r="H20" i="2"/>
  <c r="G20" i="2"/>
  <c r="H19" i="2"/>
  <c r="G19" i="2"/>
  <c r="I18" i="2"/>
  <c r="H18" i="2"/>
  <c r="G18" i="2"/>
  <c r="I17" i="2"/>
  <c r="H17" i="2"/>
  <c r="G17" i="2"/>
  <c r="I16" i="2"/>
  <c r="H16" i="2"/>
  <c r="G16" i="2"/>
  <c r="I15" i="2"/>
  <c r="H15" i="2"/>
  <c r="G15" i="2"/>
  <c r="F14" i="2"/>
  <c r="E14" i="2"/>
  <c r="D14" i="2"/>
  <c r="D60" i="2" s="1"/>
  <c r="C14" i="2"/>
  <c r="C60" i="2" s="1"/>
  <c r="D77" i="2" l="1"/>
  <c r="F60" i="2"/>
  <c r="F82" i="2" s="1"/>
  <c r="I47" i="2"/>
  <c r="G31" i="2"/>
  <c r="G47" i="2"/>
  <c r="C81" i="2"/>
  <c r="D70" i="2"/>
  <c r="D81" i="2" s="1"/>
  <c r="D82" i="2" s="1"/>
  <c r="G14" i="2"/>
  <c r="G60" i="2" s="1"/>
  <c r="C82" i="2"/>
  <c r="H47" i="2"/>
  <c r="G62" i="2"/>
  <c r="G70" i="2"/>
  <c r="G81" i="2" s="1"/>
  <c r="G82" i="2" s="1"/>
  <c r="H14" i="2"/>
  <c r="H62" i="2"/>
  <c r="H81" i="2" s="1"/>
  <c r="H70" i="2"/>
  <c r="G57" i="2"/>
  <c r="H31" i="2"/>
  <c r="H57" i="2"/>
  <c r="E77" i="2"/>
  <c r="I77" i="2" s="1"/>
  <c r="I14" i="2"/>
  <c r="H60" i="2"/>
  <c r="H82" i="2" s="1"/>
  <c r="I70" i="2"/>
  <c r="I71" i="2"/>
  <c r="I72" i="2"/>
  <c r="I76" i="2"/>
  <c r="I78" i="2"/>
  <c r="E60" i="2"/>
  <c r="I63" i="2"/>
  <c r="I62" i="2"/>
  <c r="E81" i="2" l="1"/>
  <c r="I81" i="2" s="1"/>
  <c r="I60" i="2"/>
  <c r="E82" i="2" l="1"/>
  <c r="I82" i="2" s="1"/>
</calcChain>
</file>

<file path=xl/sharedStrings.xml><?xml version="1.0" encoding="utf-8"?>
<sst xmlns="http://schemas.openxmlformats.org/spreadsheetml/2006/main" count="155" uniqueCount="124">
  <si>
    <t>Код</t>
  </si>
  <si>
    <t>Показник</t>
  </si>
  <si>
    <t>01</t>
  </si>
  <si>
    <t>Новопільська сільська рада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</si>
  <si>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</si>
  <si>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</si>
  <si>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0112010</t>
  </si>
  <si>
    <t>Багатопрофільна стаціонарна медична допомога населенню</t>
  </si>
  <si>
    <t>0112111</t>
  </si>
  <si>
    <t>Первинна медична допомога населенню, що надається центрами первинної медичної (медико-санітарної) допомоги</t>
  </si>
  <si>
    <t>0113112</t>
  </si>
  <si>
    <t>Заходи державної політики з питань дітей та їх соціального захисту</t>
  </si>
  <si>
    <t>0113131</t>
  </si>
  <si>
    <t>Здійснення заходів та реалізація проектів на виконання Державної цільової соціальної програми `Молодь України`</t>
  </si>
  <si>
    <t>0113210</t>
  </si>
  <si>
    <t>Організація та проведення громадських робіт</t>
  </si>
  <si>
    <t>0113242</t>
  </si>
  <si>
    <t>Інші заходи у сфері соціального захисту і соціального забезпечення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</si>
  <si>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</si>
  <si>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</si>
  <si>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</si>
  <si>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Організація благоустрою населених пунктів</t>
  </si>
  <si>
    <t>0117680</t>
  </si>
  <si>
    <t>Членські внески до асоціацій органів місцевого самоврядування</t>
  </si>
  <si>
    <t>0119770</t>
  </si>
  <si>
    <t>Інші субвенції з місцевого бюджету</t>
  </si>
  <si>
    <t>06</t>
  </si>
  <si>
    <t>Управління освіти, культури, молоді та спорту Новопільської сільської ради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</si>
  <si>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</si>
  <si>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</si>
  <si>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</si>
  <si>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Надання дошкільної освіти</t>
  </si>
  <si>
    <t>0611021</t>
  </si>
  <si>
    <t>0611031</t>
  </si>
  <si>
    <t>0611070</t>
  </si>
  <si>
    <t>0611141</t>
  </si>
  <si>
    <t>Забезпечення діяльності інших закладів у сфері освіти</t>
  </si>
  <si>
    <t>0611142</t>
  </si>
  <si>
    <t>Інші програми та заходи у сфері освіти</t>
  </si>
  <si>
    <t>0611160</t>
  </si>
  <si>
    <t>Забезпечення діяльності центрів професійного розвитку педагогічних працівників</t>
  </si>
  <si>
    <t>0614060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</si>
  <si>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</si>
  <si>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</si>
  <si>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Інші заходи в галузі культури і мистецтва</t>
  </si>
  <si>
    <t>0615031</t>
  </si>
  <si>
    <t>Утримання та навчально-тренувальна робота комунальних дитячо-юнацьких спортивних шкіл</t>
  </si>
  <si>
    <t>08</t>
  </si>
  <si>
    <t>Відділ соціального захисту населення Новопільської сільської ради</t>
  </si>
  <si>
    <t>0810160</t>
  </si>
  <si>
    <t>0813035</t>
  </si>
  <si>
    <t>Компенсаційні виплати за пільговий проїзд окремих категорій громадян на залізничному транспорті</t>
  </si>
  <si>
    <t>0813050</t>
  </si>
  <si>
    <t>Пільгове медичне обслуговування осіб, які постраждали внаслідок Чорнобильської катастрофи</t>
  </si>
  <si>
    <t>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</si>
  <si>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</si>
  <si>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0813241</t>
  </si>
  <si>
    <t>Забезпечення діяльності інших закладів у сфері соціального захисту і соціального забезпечення</t>
  </si>
  <si>
    <t>0813242</t>
  </si>
  <si>
    <t>37</t>
  </si>
  <si>
    <t>Фінансове управління Новопільської сільської ради</t>
  </si>
  <si>
    <t>3710160</t>
  </si>
  <si>
    <t>3718710</t>
  </si>
  <si>
    <t>Резервний фонд місцевого бюджету</t>
  </si>
  <si>
    <t xml:space="preserve"> </t>
  </si>
  <si>
    <t>тис. грн</t>
  </si>
  <si>
    <t>ВИКОНАННЯ ВИДАТКОВОЇ ЧАСТИНИ МІСЦЕВОГО БЮДЖЕТУ</t>
  </si>
  <si>
    <t>АНАЛІЗ</t>
  </si>
  <si>
    <t>по Новопільській сільській територіальній громаді</t>
  </si>
  <si>
    <t>Відхилення</t>
  </si>
  <si>
    <t xml:space="preserve">% виконання на вказаний період </t>
  </si>
  <si>
    <t>ВСЬОГО ВИДАТКІВ ПО ЗАГАЛЬНОМУ ФОНДУ</t>
  </si>
  <si>
    <t>ЗАГАЛЬНИЙ  ФОНД</t>
  </si>
  <si>
    <t>СПЕЦІАЛЬНИЙ  ФОНД</t>
  </si>
  <si>
    <t>0118340</t>
  </si>
  <si>
    <t>Природоохоронні заходи за рахунок цільових фондів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</si>
  <si>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</si>
  <si>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</si>
  <si>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ВСЬОГО ВИДАТКІВ ПО СПЕЦІАЛЬНОМУ ФОНДУ</t>
  </si>
  <si>
    <t>РАЗОМ</t>
  </si>
  <si>
    <t>План                                                                         січня-березня</t>
  </si>
  <si>
    <t>Залишки плану на рік відносно касових видатків</t>
  </si>
  <si>
    <t>Касові видатки                                                                         січня-березня</t>
  </si>
  <si>
    <t>0118110</t>
  </si>
  <si>
    <t>Заходи із запобігання та ліквідації надзвичайних ситуацій та наслідків стихійного лиха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</si>
  <si>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</si>
  <si>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</si>
  <si>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Надання позашкільної освіти закладами позашкільної освіти, заходи із позашкільної роботи з дітьми</t>
  </si>
  <si>
    <t>Затверджений план на 2024 рік</t>
  </si>
  <si>
    <t>0615011</t>
  </si>
  <si>
    <t>Проведення навчально-тренувальних зборів і змагань з олімпійських видів спорту</t>
  </si>
  <si>
    <t>0813031</t>
  </si>
  <si>
    <t>Надання інших пільг окремим категоріям громадян відповідно до законодавства</t>
  </si>
  <si>
    <t>Додаток 3</t>
  </si>
  <si>
    <t>до пояснювальної записки</t>
  </si>
  <si>
    <t>ЗА СІЧЕНЬ-БЕРЕЗЕНЬ 2025 РОКУ</t>
  </si>
  <si>
    <t>Уточнений план на 2025 рік</t>
  </si>
  <si>
    <t>0110180</t>
  </si>
  <si>
    <t>Інша діяльність у сфері державного управління</t>
  </si>
  <si>
    <t>0113114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</si>
  <si>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</si>
  <si>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</si>
  <si>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</si>
  <si>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0611200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</si>
  <si>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</si>
  <si>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</si>
  <si>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</si>
  <si>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</si>
  <si>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</si>
  <si>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0813121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</si>
  <si>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</si>
  <si>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0813140</t>
  </si>
  <si>
    <t>0116011</t>
  </si>
  <si>
    <t>Експлуатація та технічне обслуговування житлового фонду</t>
  </si>
  <si>
    <t>0117670</t>
  </si>
  <si>
    <t>Внески до статутного капіталу суб`єктів господарювання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</si>
  <si>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</si>
  <si>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</si>
  <si>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</si>
  <si>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</si>
  <si>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</si>
  <si>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</si>
  <si>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за І квартал 2025 року</t>
  </si>
  <si>
    <t>Начальник фінансового управління                                                                                                                                                  Лілія КУЧМА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</si>
</sst>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0"/>
  </numFmts>
  <fonts count="51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Arial"/>
      <family val="2"/>
      <charset val="204"/>
    </font>
    <font>
      <sz val="12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D3F9FB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5" fillId="7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/>
    <xf numFmtId="0" fontId="11" fillId="0" borderId="0"/>
    <xf numFmtId="0" fontId="12" fillId="0" borderId="6" applyNumberFormat="0" applyFill="0" applyAlignment="0" applyProtection="0"/>
    <xf numFmtId="0" fontId="13" fillId="20" borderId="7" applyNumberFormat="0" applyAlignment="0" applyProtection="0"/>
    <xf numFmtId="0" fontId="14" fillId="0" borderId="0" applyNumberFormat="0" applyFill="0" applyBorder="0" applyAlignment="0" applyProtection="0"/>
    <xf numFmtId="0" fontId="15" fillId="21" borderId="2" applyNumberFormat="0" applyAlignment="0" applyProtection="0"/>
    <xf numFmtId="0" fontId="16" fillId="0" borderId="8" applyNumberFormat="0" applyFill="0" applyAlignment="0" applyProtection="0"/>
    <xf numFmtId="0" fontId="17" fillId="3" borderId="0" applyNumberFormat="0" applyBorder="0" applyAlignment="0" applyProtection="0"/>
    <xf numFmtId="0" fontId="2" fillId="22" borderId="9" applyNumberFormat="0" applyFont="0" applyAlignment="0" applyProtection="0"/>
    <xf numFmtId="0" fontId="1" fillId="22" borderId="9" applyNumberFormat="0" applyFont="0" applyAlignment="0" applyProtection="0"/>
    <xf numFmtId="0" fontId="18" fillId="21" borderId="10" applyNumberFormat="0" applyAlignment="0" applyProtection="0"/>
    <xf numFmtId="0" fontId="19" fillId="23" borderId="0" applyNumberFormat="0" applyBorder="0" applyAlignment="0" applyProtection="0"/>
    <xf numFmtId="0" fontId="20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" fillId="0" borderId="0"/>
    <xf numFmtId="0" fontId="11" fillId="0" borderId="0"/>
    <xf numFmtId="9" fontId="11" fillId="0" borderId="0" applyFont="0" applyFill="0" applyBorder="0" applyAlignment="0" applyProtection="0"/>
    <xf numFmtId="0" fontId="4" fillId="0" borderId="0"/>
    <xf numFmtId="0" fontId="4" fillId="0" borderId="0"/>
    <xf numFmtId="0" fontId="4" fillId="22" borderId="9" applyNumberFormat="0" applyFont="0" applyAlignment="0" applyProtection="0"/>
    <xf numFmtId="0" fontId="1" fillId="0" borderId="0"/>
    <xf numFmtId="0" fontId="36" fillId="0" borderId="0"/>
    <xf numFmtId="0" fontId="37" fillId="0" borderId="0"/>
    <xf numFmtId="0" fontId="38" fillId="0" borderId="0"/>
    <xf numFmtId="0" fontId="36" fillId="22" borderId="9" applyNumberFormat="0" applyFont="0" applyAlignment="0" applyProtection="0"/>
  </cellStyleXfs>
  <cellXfs count="109">
    <xf numFmtId="0" fontId="0" fillId="0" borderId="0" xfId="0"/>
    <xf numFmtId="0" fontId="25" fillId="24" borderId="0" xfId="67" applyFont="1" applyFill="1"/>
    <xf numFmtId="164" fontId="27" fillId="24" borderId="0" xfId="66" applyNumberFormat="1" applyFont="1" applyFill="1" applyAlignment="1">
      <alignment horizontal="center"/>
    </xf>
    <xf numFmtId="0" fontId="26" fillId="24" borderId="12" xfId="69" applyFont="1" applyFill="1" applyBorder="1" applyAlignment="1">
      <alignment horizontal="center" vertical="center" wrapText="1"/>
    </xf>
    <xf numFmtId="0" fontId="25" fillId="0" borderId="0" xfId="1" applyFont="1"/>
    <xf numFmtId="0" fontId="25" fillId="24" borderId="0" xfId="1" applyFont="1" applyFill="1" applyAlignment="1">
      <alignment horizontal="center"/>
    </xf>
    <xf numFmtId="0" fontId="25" fillId="24" borderId="0" xfId="1" applyFont="1" applyFill="1" applyAlignment="1">
      <alignment wrapText="1"/>
    </xf>
    <xf numFmtId="0" fontId="25" fillId="24" borderId="0" xfId="1" applyFont="1" applyFill="1"/>
    <xf numFmtId="0" fontId="24" fillId="0" borderId="0" xfId="1" applyFont="1" applyAlignment="1">
      <alignment horizontal="center"/>
    </xf>
    <xf numFmtId="164" fontId="24" fillId="0" borderId="0" xfId="1" applyNumberFormat="1" applyFont="1" applyAlignment="1">
      <alignment horizontal="center"/>
    </xf>
    <xf numFmtId="0" fontId="25" fillId="0" borderId="0" xfId="1" applyFont="1" applyAlignment="1">
      <alignment horizontal="center"/>
    </xf>
    <xf numFmtId="0" fontId="25" fillId="0" borderId="0" xfId="1" applyFont="1" applyAlignment="1">
      <alignment wrapText="1"/>
    </xf>
    <xf numFmtId="4" fontId="25" fillId="0" borderId="0" xfId="1" applyNumberFormat="1" applyFont="1" applyAlignment="1">
      <alignment vertical="center"/>
    </xf>
    <xf numFmtId="0" fontId="29" fillId="24" borderId="0" xfId="1" applyFont="1" applyFill="1"/>
    <xf numFmtId="165" fontId="31" fillId="0" borderId="12" xfId="0" applyNumberFormat="1" applyFont="1" applyBorder="1" applyAlignment="1">
      <alignment horizontal="center" vertical="center" wrapText="1"/>
    </xf>
    <xf numFmtId="0" fontId="26" fillId="0" borderId="11" xfId="1" applyFont="1" applyBorder="1" applyAlignment="1">
      <alignment horizontal="center" vertical="center" wrapText="1"/>
    </xf>
    <xf numFmtId="0" fontId="26" fillId="0" borderId="12" xfId="1" applyFont="1" applyBorder="1" applyAlignment="1">
      <alignment horizontal="center" vertical="center" wrapText="1"/>
    </xf>
    <xf numFmtId="164" fontId="26" fillId="0" borderId="13" xfId="1" applyNumberFormat="1" applyFont="1" applyBorder="1" applyAlignment="1">
      <alignment horizontal="center" vertical="center" wrapText="1"/>
    </xf>
    <xf numFmtId="0" fontId="26" fillId="0" borderId="0" xfId="1" applyFont="1" applyAlignment="1">
      <alignment horizontal="center"/>
    </xf>
    <xf numFmtId="0" fontId="27" fillId="0" borderId="0" xfId="1" applyFont="1"/>
    <xf numFmtId="0" fontId="32" fillId="0" borderId="0" xfId="1" applyFont="1"/>
    <xf numFmtId="4" fontId="32" fillId="0" borderId="0" xfId="1" applyNumberFormat="1" applyFont="1" applyAlignment="1">
      <alignment vertical="center"/>
    </xf>
    <xf numFmtId="0" fontId="26" fillId="0" borderId="0" xfId="1" applyFont="1"/>
    <xf numFmtId="0" fontId="26" fillId="24" borderId="0" xfId="1" applyFont="1" applyFill="1"/>
    <xf numFmtId="4" fontId="26" fillId="24" borderId="0" xfId="1" applyNumberFormat="1" applyFont="1" applyFill="1" applyAlignment="1">
      <alignment vertical="center"/>
    </xf>
    <xf numFmtId="0" fontId="30" fillId="0" borderId="0" xfId="0" applyFont="1"/>
    <xf numFmtId="0" fontId="23" fillId="0" borderId="0" xfId="1" applyFont="1"/>
    <xf numFmtId="0" fontId="29" fillId="0" borderId="0" xfId="1" applyFont="1"/>
    <xf numFmtId="164" fontId="25" fillId="24" borderId="0" xfId="1" applyNumberFormat="1" applyFont="1" applyFill="1" applyAlignment="1">
      <alignment horizontal="center"/>
    </xf>
    <xf numFmtId="164" fontId="23" fillId="0" borderId="0" xfId="1" applyNumberFormat="1" applyFont="1" applyAlignment="1">
      <alignment horizontal="center"/>
    </xf>
    <xf numFmtId="164" fontId="25" fillId="0" borderId="0" xfId="1" applyNumberFormat="1" applyFont="1" applyAlignment="1">
      <alignment horizontal="center"/>
    </xf>
    <xf numFmtId="4" fontId="29" fillId="0" borderId="0" xfId="1" applyNumberFormat="1" applyFont="1" applyAlignment="1">
      <alignment vertical="center"/>
    </xf>
    <xf numFmtId="2" fontId="27" fillId="0" borderId="0" xfId="1" applyNumberFormat="1" applyFont="1" applyAlignment="1">
      <alignment vertical="center"/>
    </xf>
    <xf numFmtId="164" fontId="23" fillId="0" borderId="0" xfId="67" applyNumberFormat="1" applyFont="1" applyAlignment="1">
      <alignment horizontal="center" wrapText="1"/>
    </xf>
    <xf numFmtId="164" fontId="23" fillId="0" borderId="0" xfId="67" applyNumberFormat="1" applyFont="1" applyAlignment="1">
      <alignment horizontal="left" wrapText="1"/>
    </xf>
    <xf numFmtId="0" fontId="39" fillId="0" borderId="0" xfId="0" applyFont="1" applyAlignment="1">
      <alignment horizontal="center" wrapText="1"/>
    </xf>
    <xf numFmtId="0" fontId="40" fillId="0" borderId="0" xfId="0" applyFont="1" applyAlignment="1">
      <alignment horizontal="center" wrapText="1"/>
    </xf>
    <xf numFmtId="0" fontId="44" fillId="27" borderId="19" xfId="1" applyFont="1" applyFill="1" applyBorder="1" applyAlignment="1">
      <alignment horizontal="center" vertical="center"/>
    </xf>
    <xf numFmtId="0" fontId="44" fillId="27" borderId="20" xfId="1" applyFont="1" applyFill="1" applyBorder="1" applyAlignment="1">
      <alignment vertical="center" wrapText="1"/>
    </xf>
    <xf numFmtId="4" fontId="45" fillId="27" borderId="20" xfId="1" applyNumberFormat="1" applyFont="1" applyFill="1" applyBorder="1" applyAlignment="1">
      <alignment vertical="center"/>
    </xf>
    <xf numFmtId="164" fontId="45" fillId="27" borderId="21" xfId="1" applyNumberFormat="1" applyFont="1" applyFill="1" applyBorder="1" applyAlignment="1">
      <alignment horizontal="center" vertical="center"/>
    </xf>
    <xf numFmtId="0" fontId="1" fillId="24" borderId="14" xfId="73" applyFont="1" applyFill="1" applyBorder="1" applyAlignment="1">
      <alignment horizontal="center" vertical="center"/>
    </xf>
    <xf numFmtId="0" fontId="1" fillId="24" borderId="1" xfId="73" applyFont="1" applyFill="1" applyBorder="1" applyAlignment="1">
      <alignment vertical="center" wrapText="1"/>
    </xf>
    <xf numFmtId="4" fontId="1" fillId="24" borderId="1" xfId="1" applyNumberFormat="1" applyFill="1" applyBorder="1" applyAlignment="1">
      <alignment vertical="center"/>
    </xf>
    <xf numFmtId="4" fontId="46" fillId="24" borderId="1" xfId="1" applyNumberFormat="1" applyFont="1" applyFill="1" applyBorder="1" applyAlignment="1">
      <alignment vertical="center"/>
    </xf>
    <xf numFmtId="164" fontId="46" fillId="24" borderId="15" xfId="1" applyNumberFormat="1" applyFont="1" applyFill="1" applyBorder="1" applyAlignment="1">
      <alignment horizontal="center" vertical="center"/>
    </xf>
    <xf numFmtId="4" fontId="1" fillId="0" borderId="0" xfId="1" applyNumberFormat="1" applyFont="1" applyAlignment="1">
      <alignment vertical="center"/>
    </xf>
    <xf numFmtId="0" fontId="1" fillId="0" borderId="0" xfId="1" applyFont="1"/>
    <xf numFmtId="0" fontId="1" fillId="0" borderId="14" xfId="1" applyFont="1" applyBorder="1" applyAlignment="1">
      <alignment horizontal="center" vertical="center"/>
    </xf>
    <xf numFmtId="0" fontId="1" fillId="0" borderId="1" xfId="1" applyFont="1" applyBorder="1" applyAlignment="1">
      <alignment vertical="center" wrapText="1"/>
    </xf>
    <xf numFmtId="0" fontId="44" fillId="27" borderId="14" xfId="1" applyFont="1" applyFill="1" applyBorder="1" applyAlignment="1">
      <alignment horizontal="center" vertical="center"/>
    </xf>
    <xf numFmtId="0" fontId="44" fillId="27" borderId="1" xfId="1" applyFont="1" applyFill="1" applyBorder="1" applyAlignment="1">
      <alignment vertical="center" wrapText="1"/>
    </xf>
    <xf numFmtId="4" fontId="45" fillId="27" borderId="1" xfId="1" applyNumberFormat="1" applyFont="1" applyFill="1" applyBorder="1" applyAlignment="1">
      <alignment vertical="center"/>
    </xf>
    <xf numFmtId="164" fontId="45" fillId="27" borderId="15" xfId="1" applyNumberFormat="1" applyFont="1" applyFill="1" applyBorder="1" applyAlignment="1">
      <alignment horizontal="center" vertical="center"/>
    </xf>
    <xf numFmtId="0" fontId="1" fillId="24" borderId="14" xfId="1" applyFont="1" applyFill="1" applyBorder="1" applyAlignment="1">
      <alignment horizontal="center" vertical="center"/>
    </xf>
    <xf numFmtId="0" fontId="1" fillId="24" borderId="1" xfId="1" applyFont="1" applyFill="1" applyBorder="1" applyAlignment="1">
      <alignment vertical="center" wrapText="1"/>
    </xf>
    <xf numFmtId="4" fontId="1" fillId="24" borderId="1" xfId="1" applyNumberFormat="1" applyFont="1" applyFill="1" applyBorder="1" applyAlignment="1">
      <alignment vertical="center"/>
    </xf>
    <xf numFmtId="0" fontId="1" fillId="0" borderId="14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46" fillId="24" borderId="22" xfId="1" applyNumberFormat="1" applyFont="1" applyFill="1" applyBorder="1" applyAlignment="1">
      <alignment vertical="center"/>
    </xf>
    <xf numFmtId="164" fontId="46" fillId="24" borderId="23" xfId="1" applyNumberFormat="1" applyFont="1" applyFill="1" applyBorder="1" applyAlignment="1">
      <alignment horizontal="center" vertical="center"/>
    </xf>
    <xf numFmtId="0" fontId="44" fillId="25" borderId="11" xfId="1" applyFont="1" applyFill="1" applyBorder="1" applyAlignment="1">
      <alignment horizontal="center" vertical="center"/>
    </xf>
    <xf numFmtId="0" fontId="44" fillId="25" borderId="12" xfId="1" applyFont="1" applyFill="1" applyBorder="1" applyAlignment="1">
      <alignment vertical="center" wrapText="1"/>
    </xf>
    <xf numFmtId="4" fontId="45" fillId="25" borderId="12" xfId="1" applyNumberFormat="1" applyFont="1" applyFill="1" applyBorder="1" applyAlignment="1">
      <alignment vertical="center"/>
    </xf>
    <xf numFmtId="164" fontId="45" fillId="25" borderId="13" xfId="1" applyNumberFormat="1" applyFont="1" applyFill="1" applyBorder="1" applyAlignment="1">
      <alignment horizontal="center" vertical="center"/>
    </xf>
    <xf numFmtId="0" fontId="44" fillId="27" borderId="19" xfId="69" applyFont="1" applyFill="1" applyBorder="1" applyAlignment="1">
      <alignment horizontal="center" vertical="center"/>
    </xf>
    <xf numFmtId="0" fontId="44" fillId="27" borderId="20" xfId="69" applyFont="1" applyFill="1" applyBorder="1" applyAlignment="1">
      <alignment vertical="center" wrapText="1"/>
    </xf>
    <xf numFmtId="4" fontId="45" fillId="27" borderId="20" xfId="69" applyNumberFormat="1" applyFont="1" applyFill="1" applyBorder="1" applyAlignment="1">
      <alignment vertical="center"/>
    </xf>
    <xf numFmtId="0" fontId="44" fillId="27" borderId="14" xfId="69" applyFont="1" applyFill="1" applyBorder="1" applyAlignment="1">
      <alignment horizontal="center" vertical="center"/>
    </xf>
    <xf numFmtId="0" fontId="44" fillId="27" borderId="1" xfId="69" applyFont="1" applyFill="1" applyBorder="1" applyAlignment="1">
      <alignment vertical="center" wrapText="1"/>
    </xf>
    <xf numFmtId="4" fontId="45" fillId="27" borderId="1" xfId="69" applyNumberFormat="1" applyFont="1" applyFill="1" applyBorder="1" applyAlignment="1">
      <alignment vertical="center"/>
    </xf>
    <xf numFmtId="4" fontId="46" fillId="0" borderId="1" xfId="1" applyNumberFormat="1" applyFont="1" applyFill="1" applyBorder="1" applyAlignment="1">
      <alignment vertical="center"/>
    </xf>
    <xf numFmtId="2" fontId="45" fillId="27" borderId="15" xfId="1" applyNumberFormat="1" applyFont="1" applyFill="1" applyBorder="1" applyAlignment="1">
      <alignment horizontal="center" vertical="center"/>
    </xf>
    <xf numFmtId="0" fontId="44" fillId="25" borderId="11" xfId="69" applyFont="1" applyFill="1" applyBorder="1" applyAlignment="1">
      <alignment horizontal="center" vertical="center"/>
    </xf>
    <xf numFmtId="0" fontId="44" fillId="25" borderId="12" xfId="69" applyFont="1" applyFill="1" applyBorder="1" applyAlignment="1">
      <alignment vertical="center" wrapText="1"/>
    </xf>
    <xf numFmtId="4" fontId="45" fillId="25" borderId="12" xfId="69" applyNumberFormat="1" applyFont="1" applyFill="1" applyBorder="1" applyAlignment="1">
      <alignment vertical="center"/>
    </xf>
    <xf numFmtId="4" fontId="45" fillId="25" borderId="13" xfId="1" applyNumberFormat="1" applyFont="1" applyFill="1" applyBorder="1" applyAlignment="1">
      <alignment horizontal="center" vertical="center"/>
    </xf>
    <xf numFmtId="2" fontId="46" fillId="0" borderId="11" xfId="67" applyNumberFormat="1" applyFont="1" applyBorder="1" applyAlignment="1">
      <alignment horizontal="center" vertical="center"/>
    </xf>
    <xf numFmtId="2" fontId="45" fillId="0" borderId="12" xfId="67" applyNumberFormat="1" applyFont="1" applyBorder="1" applyAlignment="1">
      <alignment horizontal="left" vertical="center"/>
    </xf>
    <xf numFmtId="4" fontId="42" fillId="0" borderId="12" xfId="67" applyNumberFormat="1" applyFont="1" applyFill="1" applyBorder="1" applyAlignment="1">
      <alignment vertical="center"/>
    </xf>
    <xf numFmtId="4" fontId="42" fillId="24" borderId="12" xfId="67" applyNumberFormat="1" applyFont="1" applyFill="1" applyBorder="1" applyAlignment="1">
      <alignment vertical="center"/>
    </xf>
    <xf numFmtId="2" fontId="42" fillId="24" borderId="13" xfId="1" applyNumberFormat="1" applyFont="1" applyFill="1" applyBorder="1" applyAlignment="1">
      <alignment horizontal="center" vertical="center"/>
    </xf>
    <xf numFmtId="2" fontId="46" fillId="0" borderId="0" xfId="67" applyNumberFormat="1" applyFont="1" applyBorder="1" applyAlignment="1">
      <alignment horizontal="center" vertical="center"/>
    </xf>
    <xf numFmtId="2" fontId="45" fillId="0" borderId="0" xfId="67" applyNumberFormat="1" applyFont="1" applyBorder="1" applyAlignment="1">
      <alignment horizontal="left" vertical="center"/>
    </xf>
    <xf numFmtId="4" fontId="42" fillId="0" borderId="0" xfId="67" applyNumberFormat="1" applyFont="1" applyFill="1" applyBorder="1" applyAlignment="1">
      <alignment vertical="center"/>
    </xf>
    <xf numFmtId="4" fontId="42" fillId="24" borderId="0" xfId="67" applyNumberFormat="1" applyFont="1" applyFill="1" applyBorder="1" applyAlignment="1">
      <alignment vertical="center"/>
    </xf>
    <xf numFmtId="2" fontId="42" fillId="24" borderId="0" xfId="1" applyNumberFormat="1" applyFont="1" applyFill="1" applyBorder="1" applyAlignment="1">
      <alignment horizontal="center" vertical="center"/>
    </xf>
    <xf numFmtId="165" fontId="47" fillId="0" borderId="0" xfId="0" applyNumberFormat="1" applyFont="1" applyBorder="1"/>
    <xf numFmtId="4" fontId="48" fillId="0" borderId="0" xfId="0" applyNumberFormat="1" applyFont="1" applyBorder="1"/>
    <xf numFmtId="4" fontId="1" fillId="0" borderId="0" xfId="1" applyNumberFormat="1" applyBorder="1" applyAlignment="1">
      <alignment vertical="center"/>
    </xf>
    <xf numFmtId="0" fontId="41" fillId="0" borderId="0" xfId="1" applyFont="1"/>
    <xf numFmtId="0" fontId="49" fillId="0" borderId="11" xfId="1" applyFont="1" applyBorder="1" applyAlignment="1">
      <alignment horizontal="center" vertical="center" wrapText="1"/>
    </xf>
    <xf numFmtId="0" fontId="49" fillId="0" borderId="12" xfId="1" applyFont="1" applyBorder="1" applyAlignment="1">
      <alignment horizontal="center" vertical="center" wrapText="1"/>
    </xf>
    <xf numFmtId="0" fontId="49" fillId="0" borderId="13" xfId="1" applyNumberFormat="1" applyFont="1" applyBorder="1" applyAlignment="1">
      <alignment horizontal="center" vertical="center" wrapText="1"/>
    </xf>
    <xf numFmtId="0" fontId="50" fillId="0" borderId="0" xfId="1" applyFont="1"/>
    <xf numFmtId="0" fontId="42" fillId="26" borderId="16" xfId="1" applyFont="1" applyFill="1" applyBorder="1" applyAlignment="1">
      <alignment horizontal="center" vertical="center" wrapText="1"/>
    </xf>
    <xf numFmtId="0" fontId="43" fillId="26" borderId="17" xfId="0" applyFont="1" applyFill="1" applyBorder="1" applyAlignment="1">
      <alignment horizontal="center" vertical="center" wrapText="1"/>
    </xf>
    <xf numFmtId="0" fontId="43" fillId="26" borderId="18" xfId="0" applyFont="1" applyFill="1" applyBorder="1" applyAlignment="1">
      <alignment horizontal="center" vertical="center" wrapText="1"/>
    </xf>
    <xf numFmtId="164" fontId="23" fillId="0" borderId="0" xfId="67" applyNumberFormat="1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8" fillId="24" borderId="0" xfId="67" applyFont="1" applyFill="1" applyAlignment="1">
      <alignment horizontal="center" wrapText="1"/>
    </xf>
    <xf numFmtId="0" fontId="28" fillId="24" borderId="0" xfId="67" applyFont="1" applyFill="1" applyAlignment="1">
      <alignment wrapText="1"/>
    </xf>
    <xf numFmtId="0" fontId="33" fillId="24" borderId="0" xfId="0" applyFont="1" applyFill="1" applyAlignment="1"/>
    <xf numFmtId="0" fontId="35" fillId="0" borderId="0" xfId="1" applyFont="1" applyAlignment="1">
      <alignment horizontal="center"/>
    </xf>
    <xf numFmtId="0" fontId="28" fillId="0" borderId="0" xfId="1" applyFont="1" applyAlignment="1">
      <alignment horizontal="center"/>
    </xf>
    <xf numFmtId="0" fontId="34" fillId="0" borderId="0" xfId="0" applyFont="1" applyAlignment="1"/>
    <xf numFmtId="0" fontId="41" fillId="0" borderId="0" xfId="67" applyFont="1" applyAlignment="1">
      <alignment horizontal="center"/>
    </xf>
    <xf numFmtId="0" fontId="28" fillId="0" borderId="0" xfId="67" applyFont="1" applyAlignment="1">
      <alignment horizontal="center"/>
    </xf>
  </cellXfs>
  <cellStyles count="77">
    <cellStyle name="20% — акцент1" xfId="2" xr:uid="{00000000-0005-0000-0000-000000000000}"/>
    <cellStyle name="20% — акцент2" xfId="3" xr:uid="{00000000-0005-0000-0000-000001000000}"/>
    <cellStyle name="20% — акцент3" xfId="4" xr:uid="{00000000-0005-0000-0000-000002000000}"/>
    <cellStyle name="20% — акцент4" xfId="5" xr:uid="{00000000-0005-0000-0000-000003000000}"/>
    <cellStyle name="20% — акцент5" xfId="6" xr:uid="{00000000-0005-0000-0000-000004000000}"/>
    <cellStyle name="20% — акцент6" xfId="7" xr:uid="{00000000-0005-0000-0000-000005000000}"/>
    <cellStyle name="20% – Акцентування1" xfId="8" xr:uid="{00000000-0005-0000-0000-000006000000}"/>
    <cellStyle name="20% – Акцентування2" xfId="9" xr:uid="{00000000-0005-0000-0000-000007000000}"/>
    <cellStyle name="20% – Акцентування3" xfId="10" xr:uid="{00000000-0005-0000-0000-000008000000}"/>
    <cellStyle name="20% – Акцентування4" xfId="11" xr:uid="{00000000-0005-0000-0000-000009000000}"/>
    <cellStyle name="20% – Акцентування5" xfId="12" xr:uid="{00000000-0005-0000-0000-00000A000000}"/>
    <cellStyle name="20% – Акцентування6" xfId="13" xr:uid="{00000000-0005-0000-0000-00000B000000}"/>
    <cellStyle name="40% — акцент1" xfId="14" xr:uid="{00000000-0005-0000-0000-00000C000000}"/>
    <cellStyle name="40% — акцент2" xfId="15" xr:uid="{00000000-0005-0000-0000-00000D000000}"/>
    <cellStyle name="40% — акцент3" xfId="16" xr:uid="{00000000-0005-0000-0000-00000E000000}"/>
    <cellStyle name="40% — акцент4" xfId="17" xr:uid="{00000000-0005-0000-0000-00000F000000}"/>
    <cellStyle name="40% — акцент5" xfId="18" xr:uid="{00000000-0005-0000-0000-000010000000}"/>
    <cellStyle name="40% — акцент6" xfId="19" xr:uid="{00000000-0005-0000-0000-000011000000}"/>
    <cellStyle name="40% – Акцентування1" xfId="20" xr:uid="{00000000-0005-0000-0000-000012000000}"/>
    <cellStyle name="40% – Акцентування2" xfId="21" xr:uid="{00000000-0005-0000-0000-000013000000}"/>
    <cellStyle name="40% – Акцентування3" xfId="22" xr:uid="{00000000-0005-0000-0000-000014000000}"/>
    <cellStyle name="40% – Акцентування4" xfId="23" xr:uid="{00000000-0005-0000-0000-000015000000}"/>
    <cellStyle name="40% – Акцентування5" xfId="24" xr:uid="{00000000-0005-0000-0000-000016000000}"/>
    <cellStyle name="40% – Акцентування6" xfId="25" xr:uid="{00000000-0005-0000-0000-000017000000}"/>
    <cellStyle name="60% — акцент1" xfId="26" xr:uid="{00000000-0005-0000-0000-000018000000}"/>
    <cellStyle name="60% — акцент2" xfId="27" xr:uid="{00000000-0005-0000-0000-000019000000}"/>
    <cellStyle name="60% — акцент3" xfId="28" xr:uid="{00000000-0005-0000-0000-00001A000000}"/>
    <cellStyle name="60% — акцент4" xfId="29" xr:uid="{00000000-0005-0000-0000-00001B000000}"/>
    <cellStyle name="60% — акцент5" xfId="30" xr:uid="{00000000-0005-0000-0000-00001C000000}"/>
    <cellStyle name="60% — акцент6" xfId="31" xr:uid="{00000000-0005-0000-0000-00001D000000}"/>
    <cellStyle name="60% – Акцентування1" xfId="32" xr:uid="{00000000-0005-0000-0000-00001E000000}"/>
    <cellStyle name="60% – Акцентування2" xfId="33" xr:uid="{00000000-0005-0000-0000-00001F000000}"/>
    <cellStyle name="60% – Акцентування3" xfId="34" xr:uid="{00000000-0005-0000-0000-000020000000}"/>
    <cellStyle name="60% – Акцентування4" xfId="35" xr:uid="{00000000-0005-0000-0000-000021000000}"/>
    <cellStyle name="60% – Акцентування5" xfId="36" xr:uid="{00000000-0005-0000-0000-000022000000}"/>
    <cellStyle name="60% – Акцентування6" xfId="37" xr:uid="{00000000-0005-0000-0000-000023000000}"/>
    <cellStyle name="Normal_Доходи" xfId="38" xr:uid="{00000000-0005-0000-0000-000024000000}"/>
    <cellStyle name="Акцентування1" xfId="39" xr:uid="{00000000-0005-0000-0000-000025000000}"/>
    <cellStyle name="Акцентування2" xfId="40" xr:uid="{00000000-0005-0000-0000-000026000000}"/>
    <cellStyle name="Акцентування3" xfId="41" xr:uid="{00000000-0005-0000-0000-000027000000}"/>
    <cellStyle name="Акцентування4" xfId="42" xr:uid="{00000000-0005-0000-0000-000028000000}"/>
    <cellStyle name="Акцентування5" xfId="43" xr:uid="{00000000-0005-0000-0000-000029000000}"/>
    <cellStyle name="Акцентування6" xfId="44" xr:uid="{00000000-0005-0000-0000-00002A000000}"/>
    <cellStyle name="Ввід" xfId="45" xr:uid="{00000000-0005-0000-0000-00002B000000}"/>
    <cellStyle name="Добре" xfId="46" xr:uid="{00000000-0005-0000-0000-00002C000000}"/>
    <cellStyle name="Заголовок 1 2" xfId="47" xr:uid="{00000000-0005-0000-0000-00002D000000}"/>
    <cellStyle name="Заголовок 2 2" xfId="48" xr:uid="{00000000-0005-0000-0000-00002E000000}"/>
    <cellStyle name="Заголовок 3 2" xfId="49" xr:uid="{00000000-0005-0000-0000-00002F000000}"/>
    <cellStyle name="Заголовок 4 2" xfId="50" xr:uid="{00000000-0005-0000-0000-000030000000}"/>
    <cellStyle name="Звичайний" xfId="0" builtinId="0"/>
    <cellStyle name="Звичайний 2" xfId="51" xr:uid="{00000000-0005-0000-0000-000031000000}"/>
    <cellStyle name="Звичайний 2 2" xfId="70" xr:uid="{00000000-0005-0000-0000-000032000000}"/>
    <cellStyle name="Звичайний 2 3" xfId="72" xr:uid="{00000000-0005-0000-0000-000033000000}"/>
    <cellStyle name="Звичайний 2 4" xfId="74" xr:uid="{00000000-0005-0000-0000-000034000000}"/>
    <cellStyle name="Звичайний 3" xfId="52" xr:uid="{00000000-0005-0000-0000-000035000000}"/>
    <cellStyle name="Зв'язана клітинка" xfId="53" xr:uid="{00000000-0005-0000-0000-000036000000}"/>
    <cellStyle name="Контрольна клітинка" xfId="54" xr:uid="{00000000-0005-0000-0000-000037000000}"/>
    <cellStyle name="Назва" xfId="55" xr:uid="{00000000-0005-0000-0000-000038000000}"/>
    <cellStyle name="Обчислення" xfId="56" xr:uid="{00000000-0005-0000-0000-000039000000}"/>
    <cellStyle name="Обычный 2" xfId="1" xr:uid="{00000000-0005-0000-0000-00003B000000}"/>
    <cellStyle name="Обычный 2 2" xfId="69" xr:uid="{00000000-0005-0000-0000-00003C000000}"/>
    <cellStyle name="Обычный 2 3" xfId="66" xr:uid="{00000000-0005-0000-0000-00003D000000}"/>
    <cellStyle name="Обычный 2 4" xfId="73" xr:uid="{00000000-0005-0000-0000-00003E000000}"/>
    <cellStyle name="Обычный 3" xfId="67" xr:uid="{00000000-0005-0000-0000-00003F000000}"/>
    <cellStyle name="Обычный 3 2" xfId="75" xr:uid="{00000000-0005-0000-0000-000040000000}"/>
    <cellStyle name="Підсумок" xfId="57" xr:uid="{00000000-0005-0000-0000-000041000000}"/>
    <cellStyle name="Поганий" xfId="58" xr:uid="{00000000-0005-0000-0000-000042000000}"/>
    <cellStyle name="Примечание 2" xfId="59" xr:uid="{00000000-0005-0000-0000-000043000000}"/>
    <cellStyle name="Примітка" xfId="60" xr:uid="{00000000-0005-0000-0000-000044000000}"/>
    <cellStyle name="Примітка 2" xfId="71" xr:uid="{00000000-0005-0000-0000-000045000000}"/>
    <cellStyle name="Примітка 3" xfId="76" xr:uid="{00000000-0005-0000-0000-000046000000}"/>
    <cellStyle name="Процентный 2" xfId="68" xr:uid="{00000000-0005-0000-0000-000047000000}"/>
    <cellStyle name="Результат" xfId="61" xr:uid="{00000000-0005-0000-0000-000048000000}"/>
    <cellStyle name="Середній" xfId="62" xr:uid="{00000000-0005-0000-0000-000049000000}"/>
    <cellStyle name="Стиль 1" xfId="63" xr:uid="{00000000-0005-0000-0000-00004A000000}"/>
    <cellStyle name="Текст попередження" xfId="64" xr:uid="{00000000-0005-0000-0000-00004B000000}"/>
    <cellStyle name="Текст пояснення" xfId="65" xr:uid="{00000000-0005-0000-0000-00004C000000}"/>
  </cellStyles>
  <dxfs count="21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colors>
    <mruColors>
      <color rgb="FFFFFF99"/>
      <color rgb="FFCCFF99"/>
      <color rgb="FFD3F9FB"/>
      <color rgb="FF99FF66"/>
      <color rgb="FF9999FF"/>
      <color rgb="FFFFCCFF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5"/>
  <sheetViews>
    <sheetView tabSelected="1" topLeftCell="A76" zoomScale="90" zoomScaleNormal="90" workbookViewId="0">
      <selection activeCell="C93" sqref="C93"/>
    </sheetView>
  </sheetViews>
  <sheetFormatPr defaultRowHeight="12.75" x14ac:dyDescent="0.2"/>
  <cols>
    <col min="1" max="1" width="9.28515625" style="10" customWidth="1"/>
    <col min="2" max="2" width="46.42578125" style="11" customWidth="1"/>
    <col min="3" max="3" width="14.5703125" style="4" customWidth="1"/>
    <col min="4" max="4" width="14.140625" style="4" customWidth="1"/>
    <col min="5" max="5" width="15.140625" style="4" customWidth="1"/>
    <col min="6" max="7" width="15.7109375" style="4" customWidth="1"/>
    <col min="8" max="8" width="14.140625" style="4" customWidth="1"/>
    <col min="9" max="9" width="14.5703125" style="30" customWidth="1"/>
    <col min="10" max="10" width="9.85546875" style="4" customWidth="1"/>
    <col min="11" max="246" width="9.140625" style="4"/>
    <col min="247" max="247" width="12.7109375" style="4" customWidth="1"/>
    <col min="248" max="248" width="50.7109375" style="4" customWidth="1"/>
    <col min="249" max="262" width="15.7109375" style="4" customWidth="1"/>
    <col min="263" max="502" width="9.140625" style="4"/>
    <col min="503" max="503" width="12.7109375" style="4" customWidth="1"/>
    <col min="504" max="504" width="50.7109375" style="4" customWidth="1"/>
    <col min="505" max="518" width="15.7109375" style="4" customWidth="1"/>
    <col min="519" max="758" width="9.140625" style="4"/>
    <col min="759" max="759" width="12.7109375" style="4" customWidth="1"/>
    <col min="760" max="760" width="50.7109375" style="4" customWidth="1"/>
    <col min="761" max="774" width="15.7109375" style="4" customWidth="1"/>
    <col min="775" max="1014" width="9.140625" style="4"/>
    <col min="1015" max="1015" width="12.7109375" style="4" customWidth="1"/>
    <col min="1016" max="1016" width="50.7109375" style="4" customWidth="1"/>
    <col min="1017" max="1030" width="15.7109375" style="4" customWidth="1"/>
    <col min="1031" max="1270" width="9.140625" style="4"/>
    <col min="1271" max="1271" width="12.7109375" style="4" customWidth="1"/>
    <col min="1272" max="1272" width="50.7109375" style="4" customWidth="1"/>
    <col min="1273" max="1286" width="15.7109375" style="4" customWidth="1"/>
    <col min="1287" max="1526" width="9.140625" style="4"/>
    <col min="1527" max="1527" width="12.7109375" style="4" customWidth="1"/>
    <col min="1528" max="1528" width="50.7109375" style="4" customWidth="1"/>
    <col min="1529" max="1542" width="15.7109375" style="4" customWidth="1"/>
    <col min="1543" max="1782" width="9.140625" style="4"/>
    <col min="1783" max="1783" width="12.7109375" style="4" customWidth="1"/>
    <col min="1784" max="1784" width="50.7109375" style="4" customWidth="1"/>
    <col min="1785" max="1798" width="15.7109375" style="4" customWidth="1"/>
    <col min="1799" max="2038" width="9.140625" style="4"/>
    <col min="2039" max="2039" width="12.7109375" style="4" customWidth="1"/>
    <col min="2040" max="2040" width="50.7109375" style="4" customWidth="1"/>
    <col min="2041" max="2054" width="15.7109375" style="4" customWidth="1"/>
    <col min="2055" max="2294" width="9.140625" style="4"/>
    <col min="2295" max="2295" width="12.7109375" style="4" customWidth="1"/>
    <col min="2296" max="2296" width="50.7109375" style="4" customWidth="1"/>
    <col min="2297" max="2310" width="15.7109375" style="4" customWidth="1"/>
    <col min="2311" max="2550" width="9.140625" style="4"/>
    <col min="2551" max="2551" width="12.7109375" style="4" customWidth="1"/>
    <col min="2552" max="2552" width="50.7109375" style="4" customWidth="1"/>
    <col min="2553" max="2566" width="15.7109375" style="4" customWidth="1"/>
    <col min="2567" max="2806" width="9.140625" style="4"/>
    <col min="2807" max="2807" width="12.7109375" style="4" customWidth="1"/>
    <col min="2808" max="2808" width="50.7109375" style="4" customWidth="1"/>
    <col min="2809" max="2822" width="15.7109375" style="4" customWidth="1"/>
    <col min="2823" max="3062" width="9.140625" style="4"/>
    <col min="3063" max="3063" width="12.7109375" style="4" customWidth="1"/>
    <col min="3064" max="3064" width="50.7109375" style="4" customWidth="1"/>
    <col min="3065" max="3078" width="15.7109375" style="4" customWidth="1"/>
    <col min="3079" max="3318" width="9.140625" style="4"/>
    <col min="3319" max="3319" width="12.7109375" style="4" customWidth="1"/>
    <col min="3320" max="3320" width="50.7109375" style="4" customWidth="1"/>
    <col min="3321" max="3334" width="15.7109375" style="4" customWidth="1"/>
    <col min="3335" max="3574" width="9.140625" style="4"/>
    <col min="3575" max="3575" width="12.7109375" style="4" customWidth="1"/>
    <col min="3576" max="3576" width="50.7109375" style="4" customWidth="1"/>
    <col min="3577" max="3590" width="15.7109375" style="4" customWidth="1"/>
    <col min="3591" max="3830" width="9.140625" style="4"/>
    <col min="3831" max="3831" width="12.7109375" style="4" customWidth="1"/>
    <col min="3832" max="3832" width="50.7109375" style="4" customWidth="1"/>
    <col min="3833" max="3846" width="15.7109375" style="4" customWidth="1"/>
    <col min="3847" max="4086" width="9.140625" style="4"/>
    <col min="4087" max="4087" width="12.7109375" style="4" customWidth="1"/>
    <col min="4088" max="4088" width="50.7109375" style="4" customWidth="1"/>
    <col min="4089" max="4102" width="15.7109375" style="4" customWidth="1"/>
    <col min="4103" max="4342" width="9.140625" style="4"/>
    <col min="4343" max="4343" width="12.7109375" style="4" customWidth="1"/>
    <col min="4344" max="4344" width="50.7109375" style="4" customWidth="1"/>
    <col min="4345" max="4358" width="15.7109375" style="4" customWidth="1"/>
    <col min="4359" max="4598" width="9.140625" style="4"/>
    <col min="4599" max="4599" width="12.7109375" style="4" customWidth="1"/>
    <col min="4600" max="4600" width="50.7109375" style="4" customWidth="1"/>
    <col min="4601" max="4614" width="15.7109375" style="4" customWidth="1"/>
    <col min="4615" max="4854" width="9.140625" style="4"/>
    <col min="4855" max="4855" width="12.7109375" style="4" customWidth="1"/>
    <col min="4856" max="4856" width="50.7109375" style="4" customWidth="1"/>
    <col min="4857" max="4870" width="15.7109375" style="4" customWidth="1"/>
    <col min="4871" max="5110" width="9.140625" style="4"/>
    <col min="5111" max="5111" width="12.7109375" style="4" customWidth="1"/>
    <col min="5112" max="5112" width="50.7109375" style="4" customWidth="1"/>
    <col min="5113" max="5126" width="15.7109375" style="4" customWidth="1"/>
    <col min="5127" max="5366" width="9.140625" style="4"/>
    <col min="5367" max="5367" width="12.7109375" style="4" customWidth="1"/>
    <col min="5368" max="5368" width="50.7109375" style="4" customWidth="1"/>
    <col min="5369" max="5382" width="15.7109375" style="4" customWidth="1"/>
    <col min="5383" max="5622" width="9.140625" style="4"/>
    <col min="5623" max="5623" width="12.7109375" style="4" customWidth="1"/>
    <col min="5624" max="5624" width="50.7109375" style="4" customWidth="1"/>
    <col min="5625" max="5638" width="15.7109375" style="4" customWidth="1"/>
    <col min="5639" max="5878" width="9.140625" style="4"/>
    <col min="5879" max="5879" width="12.7109375" style="4" customWidth="1"/>
    <col min="5880" max="5880" width="50.7109375" style="4" customWidth="1"/>
    <col min="5881" max="5894" width="15.7109375" style="4" customWidth="1"/>
    <col min="5895" max="6134" width="9.140625" style="4"/>
    <col min="6135" max="6135" width="12.7109375" style="4" customWidth="1"/>
    <col min="6136" max="6136" width="50.7109375" style="4" customWidth="1"/>
    <col min="6137" max="6150" width="15.7109375" style="4" customWidth="1"/>
    <col min="6151" max="6390" width="9.140625" style="4"/>
    <col min="6391" max="6391" width="12.7109375" style="4" customWidth="1"/>
    <col min="6392" max="6392" width="50.7109375" style="4" customWidth="1"/>
    <col min="6393" max="6406" width="15.7109375" style="4" customWidth="1"/>
    <col min="6407" max="6646" width="9.140625" style="4"/>
    <col min="6647" max="6647" width="12.7109375" style="4" customWidth="1"/>
    <col min="6648" max="6648" width="50.7109375" style="4" customWidth="1"/>
    <col min="6649" max="6662" width="15.7109375" style="4" customWidth="1"/>
    <col min="6663" max="6902" width="9.140625" style="4"/>
    <col min="6903" max="6903" width="12.7109375" style="4" customWidth="1"/>
    <col min="6904" max="6904" width="50.7109375" style="4" customWidth="1"/>
    <col min="6905" max="6918" width="15.7109375" style="4" customWidth="1"/>
    <col min="6919" max="7158" width="9.140625" style="4"/>
    <col min="7159" max="7159" width="12.7109375" style="4" customWidth="1"/>
    <col min="7160" max="7160" width="50.7109375" style="4" customWidth="1"/>
    <col min="7161" max="7174" width="15.7109375" style="4" customWidth="1"/>
    <col min="7175" max="7414" width="9.140625" style="4"/>
    <col min="7415" max="7415" width="12.7109375" style="4" customWidth="1"/>
    <col min="7416" max="7416" width="50.7109375" style="4" customWidth="1"/>
    <col min="7417" max="7430" width="15.7109375" style="4" customWidth="1"/>
    <col min="7431" max="7670" width="9.140625" style="4"/>
    <col min="7671" max="7671" width="12.7109375" style="4" customWidth="1"/>
    <col min="7672" max="7672" width="50.7109375" style="4" customWidth="1"/>
    <col min="7673" max="7686" width="15.7109375" style="4" customWidth="1"/>
    <col min="7687" max="7926" width="9.140625" style="4"/>
    <col min="7927" max="7927" width="12.7109375" style="4" customWidth="1"/>
    <col min="7928" max="7928" width="50.7109375" style="4" customWidth="1"/>
    <col min="7929" max="7942" width="15.7109375" style="4" customWidth="1"/>
    <col min="7943" max="8182" width="9.140625" style="4"/>
    <col min="8183" max="8183" width="12.7109375" style="4" customWidth="1"/>
    <col min="8184" max="8184" width="50.7109375" style="4" customWidth="1"/>
    <col min="8185" max="8198" width="15.7109375" style="4" customWidth="1"/>
    <col min="8199" max="8438" width="9.140625" style="4"/>
    <col min="8439" max="8439" width="12.7109375" style="4" customWidth="1"/>
    <col min="8440" max="8440" width="50.7109375" style="4" customWidth="1"/>
    <col min="8441" max="8454" width="15.7109375" style="4" customWidth="1"/>
    <col min="8455" max="8694" width="9.140625" style="4"/>
    <col min="8695" max="8695" width="12.7109375" style="4" customWidth="1"/>
    <col min="8696" max="8696" width="50.7109375" style="4" customWidth="1"/>
    <col min="8697" max="8710" width="15.7109375" style="4" customWidth="1"/>
    <col min="8711" max="8950" width="9.140625" style="4"/>
    <col min="8951" max="8951" width="12.7109375" style="4" customWidth="1"/>
    <col min="8952" max="8952" width="50.7109375" style="4" customWidth="1"/>
    <col min="8953" max="8966" width="15.7109375" style="4" customWidth="1"/>
    <col min="8967" max="9206" width="9.140625" style="4"/>
    <col min="9207" max="9207" width="12.7109375" style="4" customWidth="1"/>
    <col min="9208" max="9208" width="50.7109375" style="4" customWidth="1"/>
    <col min="9209" max="9222" width="15.7109375" style="4" customWidth="1"/>
    <col min="9223" max="9462" width="9.140625" style="4"/>
    <col min="9463" max="9463" width="12.7109375" style="4" customWidth="1"/>
    <col min="9464" max="9464" width="50.7109375" style="4" customWidth="1"/>
    <col min="9465" max="9478" width="15.7109375" style="4" customWidth="1"/>
    <col min="9479" max="9718" width="9.140625" style="4"/>
    <col min="9719" max="9719" width="12.7109375" style="4" customWidth="1"/>
    <col min="9720" max="9720" width="50.7109375" style="4" customWidth="1"/>
    <col min="9721" max="9734" width="15.7109375" style="4" customWidth="1"/>
    <col min="9735" max="9974" width="9.140625" style="4"/>
    <col min="9975" max="9975" width="12.7109375" style="4" customWidth="1"/>
    <col min="9976" max="9976" width="50.7109375" style="4" customWidth="1"/>
    <col min="9977" max="9990" width="15.7109375" style="4" customWidth="1"/>
    <col min="9991" max="10230" width="9.140625" style="4"/>
    <col min="10231" max="10231" width="12.7109375" style="4" customWidth="1"/>
    <col min="10232" max="10232" width="50.7109375" style="4" customWidth="1"/>
    <col min="10233" max="10246" width="15.7109375" style="4" customWidth="1"/>
    <col min="10247" max="10486" width="9.140625" style="4"/>
    <col min="10487" max="10487" width="12.7109375" style="4" customWidth="1"/>
    <col min="10488" max="10488" width="50.7109375" style="4" customWidth="1"/>
    <col min="10489" max="10502" width="15.7109375" style="4" customWidth="1"/>
    <col min="10503" max="10742" width="9.140625" style="4"/>
    <col min="10743" max="10743" width="12.7109375" style="4" customWidth="1"/>
    <col min="10744" max="10744" width="50.7109375" style="4" customWidth="1"/>
    <col min="10745" max="10758" width="15.7109375" style="4" customWidth="1"/>
    <col min="10759" max="10998" width="9.140625" style="4"/>
    <col min="10999" max="10999" width="12.7109375" style="4" customWidth="1"/>
    <col min="11000" max="11000" width="50.7109375" style="4" customWidth="1"/>
    <col min="11001" max="11014" width="15.7109375" style="4" customWidth="1"/>
    <col min="11015" max="11254" width="9.140625" style="4"/>
    <col min="11255" max="11255" width="12.7109375" style="4" customWidth="1"/>
    <col min="11256" max="11256" width="50.7109375" style="4" customWidth="1"/>
    <col min="11257" max="11270" width="15.7109375" style="4" customWidth="1"/>
    <col min="11271" max="11510" width="9.140625" style="4"/>
    <col min="11511" max="11511" width="12.7109375" style="4" customWidth="1"/>
    <col min="11512" max="11512" width="50.7109375" style="4" customWidth="1"/>
    <col min="11513" max="11526" width="15.7109375" style="4" customWidth="1"/>
    <col min="11527" max="11766" width="9.140625" style="4"/>
    <col min="11767" max="11767" width="12.7109375" style="4" customWidth="1"/>
    <col min="11768" max="11768" width="50.7109375" style="4" customWidth="1"/>
    <col min="11769" max="11782" width="15.7109375" style="4" customWidth="1"/>
    <col min="11783" max="12022" width="9.140625" style="4"/>
    <col min="12023" max="12023" width="12.7109375" style="4" customWidth="1"/>
    <col min="12024" max="12024" width="50.7109375" style="4" customWidth="1"/>
    <col min="12025" max="12038" width="15.7109375" style="4" customWidth="1"/>
    <col min="12039" max="12278" width="9.140625" style="4"/>
    <col min="12279" max="12279" width="12.7109375" style="4" customWidth="1"/>
    <col min="12280" max="12280" width="50.7109375" style="4" customWidth="1"/>
    <col min="12281" max="12294" width="15.7109375" style="4" customWidth="1"/>
    <col min="12295" max="12534" width="9.140625" style="4"/>
    <col min="12535" max="12535" width="12.7109375" style="4" customWidth="1"/>
    <col min="12536" max="12536" width="50.7109375" style="4" customWidth="1"/>
    <col min="12537" max="12550" width="15.7109375" style="4" customWidth="1"/>
    <col min="12551" max="12790" width="9.140625" style="4"/>
    <col min="12791" max="12791" width="12.7109375" style="4" customWidth="1"/>
    <col min="12792" max="12792" width="50.7109375" style="4" customWidth="1"/>
    <col min="12793" max="12806" width="15.7109375" style="4" customWidth="1"/>
    <col min="12807" max="13046" width="9.140625" style="4"/>
    <col min="13047" max="13047" width="12.7109375" style="4" customWidth="1"/>
    <col min="13048" max="13048" width="50.7109375" style="4" customWidth="1"/>
    <col min="13049" max="13062" width="15.7109375" style="4" customWidth="1"/>
    <col min="13063" max="13302" width="9.140625" style="4"/>
    <col min="13303" max="13303" width="12.7109375" style="4" customWidth="1"/>
    <col min="13304" max="13304" width="50.7109375" style="4" customWidth="1"/>
    <col min="13305" max="13318" width="15.7109375" style="4" customWidth="1"/>
    <col min="13319" max="13558" width="9.140625" style="4"/>
    <col min="13559" max="13559" width="12.7109375" style="4" customWidth="1"/>
    <col min="13560" max="13560" width="50.7109375" style="4" customWidth="1"/>
    <col min="13561" max="13574" width="15.7109375" style="4" customWidth="1"/>
    <col min="13575" max="13814" width="9.140625" style="4"/>
    <col min="13815" max="13815" width="12.7109375" style="4" customWidth="1"/>
    <col min="13816" max="13816" width="50.7109375" style="4" customWidth="1"/>
    <col min="13817" max="13830" width="15.7109375" style="4" customWidth="1"/>
    <col min="13831" max="14070" width="9.140625" style="4"/>
    <col min="14071" max="14071" width="12.7109375" style="4" customWidth="1"/>
    <col min="14072" max="14072" width="50.7109375" style="4" customWidth="1"/>
    <col min="14073" max="14086" width="15.7109375" style="4" customWidth="1"/>
    <col min="14087" max="14326" width="9.140625" style="4"/>
    <col min="14327" max="14327" width="12.7109375" style="4" customWidth="1"/>
    <col min="14328" max="14328" width="50.7109375" style="4" customWidth="1"/>
    <col min="14329" max="14342" width="15.7109375" style="4" customWidth="1"/>
    <col min="14343" max="14582" width="9.140625" style="4"/>
    <col min="14583" max="14583" width="12.7109375" style="4" customWidth="1"/>
    <col min="14584" max="14584" width="50.7109375" style="4" customWidth="1"/>
    <col min="14585" max="14598" width="15.7109375" style="4" customWidth="1"/>
    <col min="14599" max="14838" width="9.140625" style="4"/>
    <col min="14839" max="14839" width="12.7109375" style="4" customWidth="1"/>
    <col min="14840" max="14840" width="50.7109375" style="4" customWidth="1"/>
    <col min="14841" max="14854" width="15.7109375" style="4" customWidth="1"/>
    <col min="14855" max="15094" width="9.140625" style="4"/>
    <col min="15095" max="15095" width="12.7109375" style="4" customWidth="1"/>
    <col min="15096" max="15096" width="50.7109375" style="4" customWidth="1"/>
    <col min="15097" max="15110" width="15.7109375" style="4" customWidth="1"/>
    <col min="15111" max="15350" width="9.140625" style="4"/>
    <col min="15351" max="15351" width="12.7109375" style="4" customWidth="1"/>
    <col min="15352" max="15352" width="50.7109375" style="4" customWidth="1"/>
    <col min="15353" max="15366" width="15.7109375" style="4" customWidth="1"/>
    <col min="15367" max="15606" width="9.140625" style="4"/>
    <col min="15607" max="15607" width="12.7109375" style="4" customWidth="1"/>
    <col min="15608" max="15608" width="50.7109375" style="4" customWidth="1"/>
    <col min="15609" max="15622" width="15.7109375" style="4" customWidth="1"/>
    <col min="15623" max="15862" width="9.140625" style="4"/>
    <col min="15863" max="15863" width="12.7109375" style="4" customWidth="1"/>
    <col min="15864" max="15864" width="50.7109375" style="4" customWidth="1"/>
    <col min="15865" max="15878" width="15.7109375" style="4" customWidth="1"/>
    <col min="15879" max="16118" width="9.140625" style="4"/>
    <col min="16119" max="16119" width="12.7109375" style="4" customWidth="1"/>
    <col min="16120" max="16120" width="50.7109375" style="4" customWidth="1"/>
    <col min="16121" max="16134" width="15.7109375" style="4" customWidth="1"/>
    <col min="16135" max="16381" width="9.140625" style="4"/>
    <col min="16382" max="16384" width="9.140625" style="4" customWidth="1"/>
  </cols>
  <sheetData>
    <row r="1" spans="1:10" ht="15.75" x14ac:dyDescent="0.25">
      <c r="A1" s="5"/>
      <c r="B1" s="6"/>
      <c r="C1" s="7"/>
      <c r="D1" s="7"/>
      <c r="E1" s="7"/>
      <c r="F1" s="7"/>
      <c r="G1" s="33"/>
      <c r="H1" s="34" t="s">
        <v>93</v>
      </c>
      <c r="I1" s="35"/>
      <c r="J1" s="1"/>
    </row>
    <row r="2" spans="1:10" ht="15.75" x14ac:dyDescent="0.25">
      <c r="A2" s="5"/>
      <c r="B2" s="6"/>
      <c r="C2" s="7"/>
      <c r="D2" s="7"/>
      <c r="E2" s="7"/>
      <c r="F2" s="7"/>
      <c r="G2" s="33"/>
      <c r="H2" s="98" t="s">
        <v>94</v>
      </c>
      <c r="I2" s="99"/>
      <c r="J2" s="36"/>
    </row>
    <row r="3" spans="1:10" ht="15.75" x14ac:dyDescent="0.25">
      <c r="A3" s="5"/>
      <c r="B3" s="6"/>
      <c r="C3" s="7"/>
      <c r="D3" s="7"/>
      <c r="E3" s="7"/>
      <c r="F3" s="7"/>
      <c r="G3" s="34"/>
      <c r="H3" s="98" t="s">
        <v>122</v>
      </c>
      <c r="I3" s="100"/>
      <c r="J3" s="1"/>
    </row>
    <row r="4" spans="1:10" ht="11.45" customHeight="1" x14ac:dyDescent="0.2">
      <c r="A4" s="5"/>
      <c r="B4" s="6"/>
      <c r="C4" s="7"/>
      <c r="D4" s="7"/>
      <c r="E4" s="7"/>
      <c r="F4" s="7"/>
      <c r="G4" s="7"/>
      <c r="H4" s="7"/>
      <c r="I4" s="28"/>
    </row>
    <row r="5" spans="1:10" ht="20.25" customHeight="1" x14ac:dyDescent="0.3">
      <c r="A5" s="101" t="s">
        <v>67</v>
      </c>
      <c r="B5" s="102"/>
      <c r="C5" s="102"/>
      <c r="D5" s="102"/>
      <c r="E5" s="102"/>
      <c r="F5" s="102"/>
      <c r="G5" s="103"/>
      <c r="H5" s="103"/>
      <c r="I5" s="103"/>
    </row>
    <row r="6" spans="1:10" ht="20.25" customHeight="1" x14ac:dyDescent="0.3">
      <c r="A6" s="105" t="s">
        <v>66</v>
      </c>
      <c r="B6" s="106"/>
      <c r="C6" s="106"/>
      <c r="D6" s="106"/>
      <c r="E6" s="106"/>
      <c r="F6" s="106"/>
      <c r="G6" s="106"/>
      <c r="H6" s="106"/>
      <c r="I6" s="106"/>
    </row>
    <row r="7" spans="1:10" ht="21" customHeight="1" x14ac:dyDescent="0.3">
      <c r="A7" s="104" t="s">
        <v>68</v>
      </c>
      <c r="B7" s="104"/>
      <c r="C7" s="104"/>
      <c r="D7" s="104"/>
      <c r="E7" s="104"/>
      <c r="F7" s="104"/>
      <c r="G7" s="104"/>
      <c r="H7" s="104"/>
      <c r="I7" s="104"/>
    </row>
    <row r="8" spans="1:10" ht="25.15" customHeight="1" x14ac:dyDescent="0.3">
      <c r="A8" s="105" t="s">
        <v>95</v>
      </c>
      <c r="B8" s="105"/>
      <c r="C8" s="105"/>
      <c r="D8" s="105"/>
      <c r="E8" s="105"/>
      <c r="F8" s="105"/>
      <c r="G8" s="105"/>
      <c r="H8" s="105"/>
      <c r="I8" s="105"/>
    </row>
    <row r="9" spans="1:10" ht="11.45" customHeight="1" x14ac:dyDescent="0.3">
      <c r="A9" s="8"/>
      <c r="B9" s="8"/>
      <c r="C9" s="8"/>
      <c r="D9" s="8"/>
      <c r="E9" s="8"/>
      <c r="F9" s="8"/>
      <c r="G9" s="8"/>
      <c r="H9" s="8"/>
      <c r="I9" s="9"/>
    </row>
    <row r="10" spans="1:10" ht="12.75" customHeight="1" thickBot="1" x14ac:dyDescent="0.3">
      <c r="I10" s="2" t="s">
        <v>65</v>
      </c>
    </row>
    <row r="11" spans="1:10" s="18" customFormat="1" ht="77.25" customHeight="1" thickBot="1" x14ac:dyDescent="0.25">
      <c r="A11" s="15" t="s">
        <v>0</v>
      </c>
      <c r="B11" s="16" t="s">
        <v>1</v>
      </c>
      <c r="C11" s="14" t="s">
        <v>88</v>
      </c>
      <c r="D11" s="14" t="s">
        <v>96</v>
      </c>
      <c r="E11" s="14" t="s">
        <v>80</v>
      </c>
      <c r="F11" s="14" t="s">
        <v>82</v>
      </c>
      <c r="G11" s="16" t="s">
        <v>81</v>
      </c>
      <c r="H11" s="3" t="s">
        <v>69</v>
      </c>
      <c r="I11" s="17" t="s">
        <v>70</v>
      </c>
    </row>
    <row r="12" spans="1:10" s="94" customFormat="1" ht="13.15" customHeight="1" thickBot="1" x14ac:dyDescent="0.25">
      <c r="A12" s="91">
        <v>1</v>
      </c>
      <c r="B12" s="92">
        <v>2</v>
      </c>
      <c r="C12" s="92">
        <v>3</v>
      </c>
      <c r="D12" s="92">
        <v>4</v>
      </c>
      <c r="E12" s="92">
        <v>5</v>
      </c>
      <c r="F12" s="92">
        <v>6</v>
      </c>
      <c r="G12" s="92">
        <v>7</v>
      </c>
      <c r="H12" s="92">
        <v>8</v>
      </c>
      <c r="I12" s="93">
        <v>9</v>
      </c>
    </row>
    <row r="13" spans="1:10" ht="21.75" customHeight="1" thickBot="1" x14ac:dyDescent="0.25">
      <c r="A13" s="95" t="s">
        <v>72</v>
      </c>
      <c r="B13" s="96"/>
      <c r="C13" s="96"/>
      <c r="D13" s="96"/>
      <c r="E13" s="96"/>
      <c r="F13" s="96"/>
      <c r="G13" s="96"/>
      <c r="H13" s="96"/>
      <c r="I13" s="97"/>
    </row>
    <row r="14" spans="1:10" s="23" customFormat="1" ht="21.75" customHeight="1" x14ac:dyDescent="0.2">
      <c r="A14" s="37" t="s">
        <v>2</v>
      </c>
      <c r="B14" s="38" t="s">
        <v>3</v>
      </c>
      <c r="C14" s="39">
        <f>SUM(C15:C30)</f>
        <v>62548.917000000001</v>
      </c>
      <c r="D14" s="39">
        <f t="shared" ref="D14:E14" si="0">SUM(D15:D30)</f>
        <v>70350.081000000006</v>
      </c>
      <c r="E14" s="39">
        <f t="shared" si="0"/>
        <v>20149.881000000001</v>
      </c>
      <c r="F14" s="39">
        <f>SUM(F15:F30)</f>
        <v>15846.391900000002</v>
      </c>
      <c r="G14" s="39">
        <f>SUM(G15:G30)</f>
        <v>54503.689099999996</v>
      </c>
      <c r="H14" s="39">
        <f>SUM(H15:H30)</f>
        <v>4303.4891000000007</v>
      </c>
      <c r="I14" s="40">
        <f t="shared" ref="I14:I57" si="1">IF(E14=0,0,(F14/E14)*100)</f>
        <v>78.642607864532806</v>
      </c>
      <c r="J14" s="24"/>
    </row>
    <row r="15" spans="1:10" s="47" customFormat="1" ht="68.25" customHeight="1" x14ac:dyDescent="0.2">
      <c r="A15" s="41" t="s">
        <v>4</v>
      </c>
      <c r="B15" s="42" t="s">
        <v>5</v>
      </c>
      <c r="C15" s="43">
        <v>29344.7</v>
      </c>
      <c r="D15" s="43">
        <v>30175.7</v>
      </c>
      <c r="E15" s="43">
        <v>6944.6</v>
      </c>
      <c r="F15" s="43">
        <v>6478.94974</v>
      </c>
      <c r="G15" s="44">
        <f>D15-F15</f>
        <v>23696.750260000001</v>
      </c>
      <c r="H15" s="44">
        <f>E15-F15</f>
        <v>465.65026000000034</v>
      </c>
      <c r="I15" s="45">
        <f>F15/E15*100</f>
        <v>93.294786452783455</v>
      </c>
      <c r="J15" s="46"/>
    </row>
    <row r="16" spans="1:10" s="47" customFormat="1" ht="28.9" customHeight="1" x14ac:dyDescent="0.2">
      <c r="A16" s="48" t="s">
        <v>97</v>
      </c>
      <c r="B16" s="49" t="s">
        <v>98</v>
      </c>
      <c r="C16" s="43">
        <v>0</v>
      </c>
      <c r="D16" s="43">
        <v>100</v>
      </c>
      <c r="E16" s="43">
        <v>0</v>
      </c>
      <c r="F16" s="43">
        <v>0</v>
      </c>
      <c r="G16" s="44">
        <f>D16-F16</f>
        <v>100</v>
      </c>
      <c r="H16" s="44">
        <f>E16-F16</f>
        <v>0</v>
      </c>
      <c r="I16" s="45" t="e">
        <f>F16/E16*100</f>
        <v>#DIV/0!</v>
      </c>
      <c r="J16" s="46"/>
    </row>
    <row r="17" spans="1:10" s="47" customFormat="1" ht="28.9" customHeight="1" x14ac:dyDescent="0.2">
      <c r="A17" s="41" t="s">
        <v>6</v>
      </c>
      <c r="B17" s="42" t="s">
        <v>7</v>
      </c>
      <c r="C17" s="43">
        <v>16083.687</v>
      </c>
      <c r="D17" s="43">
        <v>19467.187000000002</v>
      </c>
      <c r="E17" s="43">
        <v>7616.6810000000005</v>
      </c>
      <c r="F17" s="43">
        <v>5121.71666</v>
      </c>
      <c r="G17" s="44">
        <f t="shared" ref="G17:G30" si="2">D17-F17</f>
        <v>14345.470340000002</v>
      </c>
      <c r="H17" s="44">
        <f t="shared" ref="H17:H30" si="3">E17-F17</f>
        <v>2494.9643400000004</v>
      </c>
      <c r="I17" s="45">
        <f>F17/E17*100</f>
        <v>67.243418229016015</v>
      </c>
      <c r="J17" s="46"/>
    </row>
    <row r="18" spans="1:10" s="47" customFormat="1" ht="45.75" customHeight="1" x14ac:dyDescent="0.2">
      <c r="A18" s="41" t="s">
        <v>8</v>
      </c>
      <c r="B18" s="42" t="s">
        <v>9</v>
      </c>
      <c r="C18" s="43">
        <v>6000</v>
      </c>
      <c r="D18" s="43">
        <v>6141.82</v>
      </c>
      <c r="E18" s="43">
        <v>2091.9</v>
      </c>
      <c r="F18" s="43">
        <v>1705.9863600000001</v>
      </c>
      <c r="G18" s="44">
        <f t="shared" si="2"/>
        <v>4435.8336399999998</v>
      </c>
      <c r="H18" s="44">
        <f t="shared" si="3"/>
        <v>385.91363999999999</v>
      </c>
      <c r="I18" s="45">
        <f t="shared" ref="I18:I30" si="4">F18/E18*100</f>
        <v>81.55200344184712</v>
      </c>
      <c r="J18" s="46"/>
    </row>
    <row r="19" spans="1:10" s="47" customFormat="1" ht="30.75" customHeight="1" x14ac:dyDescent="0.2">
      <c r="A19" s="41" t="s">
        <v>10</v>
      </c>
      <c r="B19" s="42" t="s">
        <v>11</v>
      </c>
      <c r="C19" s="43">
        <v>230</v>
      </c>
      <c r="D19" s="43">
        <v>182.06</v>
      </c>
      <c r="E19" s="43">
        <v>7.5</v>
      </c>
      <c r="F19" s="43">
        <v>0</v>
      </c>
      <c r="G19" s="44">
        <f t="shared" si="2"/>
        <v>182.06</v>
      </c>
      <c r="H19" s="44">
        <f t="shared" si="3"/>
        <v>7.5</v>
      </c>
      <c r="I19" s="45">
        <v>0</v>
      </c>
      <c r="J19" s="46"/>
    </row>
    <row r="20" spans="1:10" s="47" customFormat="1" ht="57.6" customHeight="1" x14ac:dyDescent="0.2">
      <c r="A20" s="48" t="s">
        <v>99</v>
      </c>
      <c r="B20" s="49" t="s">
        <v>100</v>
      </c>
      <c r="C20" s="43">
        <v>0</v>
      </c>
      <c r="D20" s="43">
        <v>47.94</v>
      </c>
      <c r="E20" s="43">
        <v>16</v>
      </c>
      <c r="F20" s="43">
        <v>0</v>
      </c>
      <c r="G20" s="44">
        <f t="shared" si="2"/>
        <v>47.94</v>
      </c>
      <c r="H20" s="44">
        <f t="shared" si="3"/>
        <v>16</v>
      </c>
      <c r="I20" s="45">
        <v>0</v>
      </c>
      <c r="J20" s="46"/>
    </row>
    <row r="21" spans="1:10" s="47" customFormat="1" ht="44.45" customHeight="1" x14ac:dyDescent="0.2">
      <c r="A21" s="41" t="s">
        <v>12</v>
      </c>
      <c r="B21" s="42" t="s">
        <v>13</v>
      </c>
      <c r="C21" s="43">
        <v>140</v>
      </c>
      <c r="D21" s="43">
        <v>201.88400000000001</v>
      </c>
      <c r="E21" s="43">
        <v>0</v>
      </c>
      <c r="F21" s="43">
        <v>0</v>
      </c>
      <c r="G21" s="44">
        <f t="shared" si="2"/>
        <v>201.88400000000001</v>
      </c>
      <c r="H21" s="44">
        <f t="shared" si="3"/>
        <v>0</v>
      </c>
      <c r="I21" s="45" t="e">
        <f t="shared" si="4"/>
        <v>#DIV/0!</v>
      </c>
      <c r="J21" s="46"/>
    </row>
    <row r="22" spans="1:10" s="47" customFormat="1" ht="23.25" customHeight="1" x14ac:dyDescent="0.2">
      <c r="A22" s="41" t="s">
        <v>14</v>
      </c>
      <c r="B22" s="42" t="s">
        <v>15</v>
      </c>
      <c r="C22" s="43">
        <v>94.9</v>
      </c>
      <c r="D22" s="43">
        <v>94.9</v>
      </c>
      <c r="E22" s="43">
        <v>23.4</v>
      </c>
      <c r="F22" s="43">
        <v>7.0271999999999997</v>
      </c>
      <c r="G22" s="44">
        <f t="shared" si="2"/>
        <v>87.872800000000012</v>
      </c>
      <c r="H22" s="44">
        <f t="shared" si="3"/>
        <v>16.372799999999998</v>
      </c>
      <c r="I22" s="45">
        <f t="shared" si="4"/>
        <v>30.030769230769234</v>
      </c>
      <c r="J22" s="46"/>
    </row>
    <row r="23" spans="1:10" s="47" customFormat="1" ht="35.25" customHeight="1" x14ac:dyDescent="0.2">
      <c r="A23" s="41" t="s">
        <v>16</v>
      </c>
      <c r="B23" s="42" t="s">
        <v>17</v>
      </c>
      <c r="C23" s="43">
        <v>5416.13</v>
      </c>
      <c r="D23" s="43">
        <v>6766.13</v>
      </c>
      <c r="E23" s="43">
        <v>1328</v>
      </c>
      <c r="F23" s="43">
        <v>1107.0800000000002</v>
      </c>
      <c r="G23" s="44">
        <f t="shared" si="2"/>
        <v>5659.05</v>
      </c>
      <c r="H23" s="44">
        <f t="shared" si="3"/>
        <v>220.91999999999985</v>
      </c>
      <c r="I23" s="45">
        <f t="shared" si="4"/>
        <v>83.364457831325311</v>
      </c>
      <c r="J23" s="46"/>
    </row>
    <row r="24" spans="1:10" s="47" customFormat="1" ht="53.45" customHeight="1" x14ac:dyDescent="0.2">
      <c r="A24" s="41" t="s">
        <v>18</v>
      </c>
      <c r="B24" s="42" t="s">
        <v>19</v>
      </c>
      <c r="C24" s="43">
        <v>650</v>
      </c>
      <c r="D24" s="43">
        <v>650</v>
      </c>
      <c r="E24" s="43">
        <v>650</v>
      </c>
      <c r="F24" s="43">
        <v>500</v>
      </c>
      <c r="G24" s="44">
        <f t="shared" si="2"/>
        <v>150</v>
      </c>
      <c r="H24" s="44">
        <f t="shared" si="3"/>
        <v>150</v>
      </c>
      <c r="I24" s="45">
        <f t="shared" si="4"/>
        <v>76.923076923076934</v>
      </c>
      <c r="J24" s="46"/>
    </row>
    <row r="25" spans="1:10" s="47" customFormat="1" ht="21.6" customHeight="1" x14ac:dyDescent="0.2">
      <c r="A25" s="41" t="s">
        <v>20</v>
      </c>
      <c r="B25" s="42" t="s">
        <v>21</v>
      </c>
      <c r="C25" s="43">
        <v>2634.5</v>
      </c>
      <c r="D25" s="43">
        <v>3254.5</v>
      </c>
      <c r="E25" s="43">
        <v>968</v>
      </c>
      <c r="F25" s="43">
        <v>531.68236999999999</v>
      </c>
      <c r="G25" s="44">
        <f t="shared" si="2"/>
        <v>2722.81763</v>
      </c>
      <c r="H25" s="44">
        <f t="shared" si="3"/>
        <v>436.31763000000001</v>
      </c>
      <c r="I25" s="45">
        <v>0</v>
      </c>
      <c r="J25" s="46"/>
    </row>
    <row r="26" spans="1:10" s="47" customFormat="1" ht="48.6" customHeight="1" x14ac:dyDescent="0.2">
      <c r="A26" s="48" t="s">
        <v>101</v>
      </c>
      <c r="B26" s="49" t="s">
        <v>102</v>
      </c>
      <c r="C26" s="43">
        <v>1066.0999999999999</v>
      </c>
      <c r="D26" s="43">
        <v>1066.0999999999999</v>
      </c>
      <c r="E26" s="43">
        <v>0</v>
      </c>
      <c r="F26" s="43">
        <v>0</v>
      </c>
      <c r="G26" s="44">
        <f t="shared" si="2"/>
        <v>1066.0999999999999</v>
      </c>
      <c r="H26" s="44">
        <f t="shared" si="3"/>
        <v>0</v>
      </c>
      <c r="I26" s="45">
        <v>0</v>
      </c>
      <c r="J26" s="46"/>
    </row>
    <row r="27" spans="1:10" s="47" customFormat="1" ht="32.450000000000003" customHeight="1" x14ac:dyDescent="0.2">
      <c r="A27" s="41" t="s">
        <v>22</v>
      </c>
      <c r="B27" s="42" t="s">
        <v>23</v>
      </c>
      <c r="C27" s="43">
        <v>5</v>
      </c>
      <c r="D27" s="43">
        <v>5</v>
      </c>
      <c r="E27" s="43">
        <v>0</v>
      </c>
      <c r="F27" s="43">
        <v>0</v>
      </c>
      <c r="G27" s="44">
        <f t="shared" si="2"/>
        <v>5</v>
      </c>
      <c r="H27" s="44">
        <f t="shared" si="3"/>
        <v>0</v>
      </c>
      <c r="I27" s="45" t="e">
        <f t="shared" si="4"/>
        <v>#DIV/0!</v>
      </c>
      <c r="J27" s="46"/>
    </row>
    <row r="28" spans="1:10" s="47" customFormat="1" ht="31.9" customHeight="1" x14ac:dyDescent="0.2">
      <c r="A28" s="41" t="s">
        <v>83</v>
      </c>
      <c r="B28" s="42" t="s">
        <v>84</v>
      </c>
      <c r="C28" s="43">
        <v>195</v>
      </c>
      <c r="D28" s="43">
        <v>195</v>
      </c>
      <c r="E28" s="43">
        <v>0</v>
      </c>
      <c r="F28" s="43">
        <v>0</v>
      </c>
      <c r="G28" s="44">
        <f t="shared" si="2"/>
        <v>195</v>
      </c>
      <c r="H28" s="44">
        <f t="shared" si="3"/>
        <v>0</v>
      </c>
      <c r="I28" s="45" t="e">
        <f t="shared" si="4"/>
        <v>#DIV/0!</v>
      </c>
      <c r="J28" s="46"/>
    </row>
    <row r="29" spans="1:10" s="47" customFormat="1" ht="28.15" customHeight="1" x14ac:dyDescent="0.2">
      <c r="A29" s="41" t="s">
        <v>24</v>
      </c>
      <c r="B29" s="42" t="s">
        <v>25</v>
      </c>
      <c r="C29" s="43">
        <v>688.9</v>
      </c>
      <c r="D29" s="43">
        <v>1151.8600000000001</v>
      </c>
      <c r="E29" s="43">
        <v>503.8</v>
      </c>
      <c r="F29" s="43">
        <v>393.94956999999999</v>
      </c>
      <c r="G29" s="44">
        <f t="shared" si="2"/>
        <v>757.91043000000013</v>
      </c>
      <c r="H29" s="44">
        <f t="shared" si="3"/>
        <v>109.85043000000002</v>
      </c>
      <c r="I29" s="45">
        <f t="shared" si="4"/>
        <v>78.195627233028972</v>
      </c>
      <c r="J29" s="46"/>
    </row>
    <row r="30" spans="1:10" s="47" customFormat="1" ht="45" customHeight="1" x14ac:dyDescent="0.2">
      <c r="A30" s="41" t="s">
        <v>76</v>
      </c>
      <c r="B30" s="42" t="s">
        <v>77</v>
      </c>
      <c r="C30" s="43">
        <v>0</v>
      </c>
      <c r="D30" s="43">
        <v>850</v>
      </c>
      <c r="E30" s="43">
        <v>0</v>
      </c>
      <c r="F30" s="43">
        <v>0</v>
      </c>
      <c r="G30" s="44">
        <f t="shared" si="2"/>
        <v>850</v>
      </c>
      <c r="H30" s="44">
        <f t="shared" si="3"/>
        <v>0</v>
      </c>
      <c r="I30" s="45" t="e">
        <f t="shared" si="4"/>
        <v>#DIV/0!</v>
      </c>
      <c r="J30" s="46"/>
    </row>
    <row r="31" spans="1:10" s="27" customFormat="1" ht="32.25" customHeight="1" x14ac:dyDescent="0.2">
      <c r="A31" s="50" t="s">
        <v>26</v>
      </c>
      <c r="B31" s="51" t="s">
        <v>27</v>
      </c>
      <c r="C31" s="52">
        <f t="shared" ref="C31:H31" si="5">SUM(C32:C46)</f>
        <v>92346.000000000015</v>
      </c>
      <c r="D31" s="52">
        <f t="shared" si="5"/>
        <v>102263.613</v>
      </c>
      <c r="E31" s="52">
        <f t="shared" si="5"/>
        <v>33434.53</v>
      </c>
      <c r="F31" s="52">
        <f t="shared" si="5"/>
        <v>30900.108609999996</v>
      </c>
      <c r="G31" s="52">
        <f t="shared" si="5"/>
        <v>71363.504390000016</v>
      </c>
      <c r="H31" s="52">
        <f t="shared" si="5"/>
        <v>2534.4213899999968</v>
      </c>
      <c r="I31" s="53">
        <f t="shared" si="1"/>
        <v>92.419748714876491</v>
      </c>
      <c r="J31" s="31"/>
    </row>
    <row r="32" spans="1:10" ht="44.45" customHeight="1" x14ac:dyDescent="0.2">
      <c r="A32" s="54" t="s">
        <v>28</v>
      </c>
      <c r="B32" s="55" t="s">
        <v>29</v>
      </c>
      <c r="C32" s="56">
        <v>2384.7999999999997</v>
      </c>
      <c r="D32" s="56">
        <v>2384.7999999999997</v>
      </c>
      <c r="E32" s="56">
        <v>642.69999999999993</v>
      </c>
      <c r="F32" s="56">
        <v>574.64186000000018</v>
      </c>
      <c r="G32" s="44">
        <f t="shared" ref="G32:G46" si="6">D32-F32</f>
        <v>1810.1581399999995</v>
      </c>
      <c r="H32" s="44">
        <f t="shared" ref="H32:H46" si="7">E32-F32</f>
        <v>68.058139999999753</v>
      </c>
      <c r="I32" s="45">
        <f t="shared" ref="I32:I46" si="8">F32/E32*100</f>
        <v>89.410589699704417</v>
      </c>
      <c r="J32" s="12"/>
    </row>
    <row r="33" spans="1:10" ht="23.45" customHeight="1" x14ac:dyDescent="0.2">
      <c r="A33" s="54" t="s">
        <v>30</v>
      </c>
      <c r="B33" s="55" t="s">
        <v>31</v>
      </c>
      <c r="C33" s="43">
        <v>19242.999999999996</v>
      </c>
      <c r="D33" s="43">
        <v>21904.288999999997</v>
      </c>
      <c r="E33" s="43">
        <v>6502.2000000000007</v>
      </c>
      <c r="F33" s="43">
        <v>5490.9666699999998</v>
      </c>
      <c r="G33" s="44">
        <f t="shared" si="6"/>
        <v>16413.322329999995</v>
      </c>
      <c r="H33" s="44">
        <f t="shared" si="7"/>
        <v>1011.2333300000009</v>
      </c>
      <c r="I33" s="45">
        <f t="shared" si="8"/>
        <v>84.447827965919217</v>
      </c>
      <c r="J33" s="12"/>
    </row>
    <row r="34" spans="1:10" ht="47.25" customHeight="1" x14ac:dyDescent="0.2">
      <c r="A34" s="54" t="s">
        <v>32</v>
      </c>
      <c r="B34" s="55" t="s">
        <v>85</v>
      </c>
      <c r="C34" s="43">
        <v>24579.11</v>
      </c>
      <c r="D34" s="43">
        <v>28960.245999999999</v>
      </c>
      <c r="E34" s="43">
        <v>10372.029999999999</v>
      </c>
      <c r="F34" s="43">
        <v>10055.048050000001</v>
      </c>
      <c r="G34" s="44">
        <f t="shared" si="6"/>
        <v>18905.197949999998</v>
      </c>
      <c r="H34" s="44">
        <f t="shared" si="7"/>
        <v>316.9819499999976</v>
      </c>
      <c r="I34" s="45">
        <f t="shared" si="8"/>
        <v>96.943877428044487</v>
      </c>
      <c r="J34" s="12"/>
    </row>
    <row r="35" spans="1:10" ht="46.9" customHeight="1" x14ac:dyDescent="0.2">
      <c r="A35" s="54" t="s">
        <v>33</v>
      </c>
      <c r="B35" s="55" t="s">
        <v>86</v>
      </c>
      <c r="C35" s="43">
        <v>31436</v>
      </c>
      <c r="D35" s="43">
        <v>31436</v>
      </c>
      <c r="E35" s="43">
        <v>10788.9</v>
      </c>
      <c r="F35" s="43">
        <v>10012.008660000001</v>
      </c>
      <c r="G35" s="44">
        <f t="shared" si="6"/>
        <v>21423.99134</v>
      </c>
      <c r="H35" s="44">
        <f t="shared" si="7"/>
        <v>776.89133999999831</v>
      </c>
      <c r="I35" s="45">
        <f t="shared" si="8"/>
        <v>92.79916080415984</v>
      </c>
      <c r="J35" s="12"/>
    </row>
    <row r="36" spans="1:10" ht="42.75" customHeight="1" x14ac:dyDescent="0.2">
      <c r="A36" s="54" t="s">
        <v>34</v>
      </c>
      <c r="B36" s="55" t="s">
        <v>87</v>
      </c>
      <c r="C36" s="43">
        <v>593.90600000000006</v>
      </c>
      <c r="D36" s="43">
        <v>593.90600000000006</v>
      </c>
      <c r="E36" s="43">
        <v>156.1</v>
      </c>
      <c r="F36" s="43">
        <v>118.21708000000001</v>
      </c>
      <c r="G36" s="44">
        <f t="shared" si="6"/>
        <v>475.68892000000005</v>
      </c>
      <c r="H36" s="44">
        <f t="shared" si="7"/>
        <v>37.882919999999984</v>
      </c>
      <c r="I36" s="45">
        <f t="shared" si="8"/>
        <v>75.731633568225504</v>
      </c>
      <c r="J36" s="12"/>
    </row>
    <row r="37" spans="1:10" ht="32.450000000000003" customHeight="1" x14ac:dyDescent="0.2">
      <c r="A37" s="54" t="s">
        <v>35</v>
      </c>
      <c r="B37" s="55" t="s">
        <v>36</v>
      </c>
      <c r="C37" s="43">
        <v>5537.2620000000006</v>
      </c>
      <c r="D37" s="43">
        <v>5637.2620000000006</v>
      </c>
      <c r="E37" s="43">
        <v>1606.95</v>
      </c>
      <c r="F37" s="43">
        <v>1532.95642</v>
      </c>
      <c r="G37" s="44">
        <f t="shared" si="6"/>
        <v>4104.3055800000002</v>
      </c>
      <c r="H37" s="44">
        <f t="shared" si="7"/>
        <v>73.993580000000065</v>
      </c>
      <c r="I37" s="45">
        <f t="shared" si="8"/>
        <v>95.395402470518675</v>
      </c>
      <c r="J37" s="12"/>
    </row>
    <row r="38" spans="1:10" ht="25.15" customHeight="1" x14ac:dyDescent="0.2">
      <c r="A38" s="54" t="s">
        <v>37</v>
      </c>
      <c r="B38" s="55" t="s">
        <v>38</v>
      </c>
      <c r="C38" s="43">
        <v>19.91</v>
      </c>
      <c r="D38" s="43">
        <v>19.91</v>
      </c>
      <c r="E38" s="43">
        <v>6</v>
      </c>
      <c r="F38" s="43">
        <v>3.62</v>
      </c>
      <c r="G38" s="44">
        <f t="shared" si="6"/>
        <v>16.29</v>
      </c>
      <c r="H38" s="44">
        <f t="shared" si="7"/>
        <v>2.38</v>
      </c>
      <c r="I38" s="45">
        <f t="shared" si="8"/>
        <v>60.333333333333336</v>
      </c>
      <c r="J38" s="12"/>
    </row>
    <row r="39" spans="1:10" ht="34.9" customHeight="1" x14ac:dyDescent="0.2">
      <c r="A39" s="54" t="s">
        <v>39</v>
      </c>
      <c r="B39" s="55" t="s">
        <v>40</v>
      </c>
      <c r="C39" s="43">
        <v>1061.3609999999996</v>
      </c>
      <c r="D39" s="43">
        <v>1061.3609999999996</v>
      </c>
      <c r="E39" s="43">
        <v>269.10000000000002</v>
      </c>
      <c r="F39" s="43">
        <v>173.83996000000002</v>
      </c>
      <c r="G39" s="44">
        <f t="shared" si="6"/>
        <v>887.52103999999963</v>
      </c>
      <c r="H39" s="44">
        <f t="shared" si="7"/>
        <v>95.260040000000004</v>
      </c>
      <c r="I39" s="45">
        <f t="shared" si="8"/>
        <v>64.60050538833147</v>
      </c>
      <c r="J39" s="12"/>
    </row>
    <row r="40" spans="1:10" ht="84" customHeight="1" x14ac:dyDescent="0.2">
      <c r="A40" s="57" t="s">
        <v>103</v>
      </c>
      <c r="B40" s="58" t="s">
        <v>104</v>
      </c>
      <c r="C40" s="43">
        <v>0</v>
      </c>
      <c r="D40" s="43">
        <v>82.800000000000011</v>
      </c>
      <c r="E40" s="43">
        <v>24.900000000000002</v>
      </c>
      <c r="F40" s="43">
        <v>24.173960000000001</v>
      </c>
      <c r="G40" s="44">
        <f t="shared" si="6"/>
        <v>58.62604000000001</v>
      </c>
      <c r="H40" s="44">
        <f t="shared" si="7"/>
        <v>0.72604000000000113</v>
      </c>
      <c r="I40" s="45">
        <f t="shared" si="8"/>
        <v>97.084176706827307</v>
      </c>
      <c r="J40" s="12"/>
    </row>
    <row r="41" spans="1:10" ht="63.6" customHeight="1" x14ac:dyDescent="0.2">
      <c r="A41" s="57" t="s">
        <v>105</v>
      </c>
      <c r="B41" s="58" t="s">
        <v>106</v>
      </c>
      <c r="C41" s="43">
        <v>0</v>
      </c>
      <c r="D41" s="43">
        <v>1665.9</v>
      </c>
      <c r="E41" s="43">
        <v>833.1</v>
      </c>
      <c r="F41" s="43">
        <v>828.12095999999997</v>
      </c>
      <c r="G41" s="44">
        <f t="shared" si="6"/>
        <v>837.77904000000012</v>
      </c>
      <c r="H41" s="44">
        <f t="shared" si="7"/>
        <v>4.9790400000000545</v>
      </c>
      <c r="I41" s="45">
        <f t="shared" si="8"/>
        <v>99.402347857400059</v>
      </c>
      <c r="J41" s="12"/>
    </row>
    <row r="42" spans="1:10" ht="73.150000000000006" customHeight="1" x14ac:dyDescent="0.2">
      <c r="A42" s="57" t="s">
        <v>107</v>
      </c>
      <c r="B42" s="58" t="s">
        <v>108</v>
      </c>
      <c r="C42" s="43">
        <v>410</v>
      </c>
      <c r="D42" s="43">
        <v>410</v>
      </c>
      <c r="E42" s="43">
        <v>0</v>
      </c>
      <c r="F42" s="43">
        <v>0</v>
      </c>
      <c r="G42" s="44">
        <f t="shared" si="6"/>
        <v>410</v>
      </c>
      <c r="H42" s="44">
        <f t="shared" si="7"/>
        <v>0</v>
      </c>
      <c r="I42" s="45" t="e">
        <f t="shared" si="8"/>
        <v>#DIV/0!</v>
      </c>
      <c r="J42" s="12"/>
    </row>
    <row r="43" spans="1:10" ht="42" customHeight="1" x14ac:dyDescent="0.2">
      <c r="A43" s="54" t="s">
        <v>41</v>
      </c>
      <c r="B43" s="55" t="s">
        <v>42</v>
      </c>
      <c r="C43" s="43">
        <v>5849.9999999999991</v>
      </c>
      <c r="D43" s="43">
        <v>6799.7</v>
      </c>
      <c r="E43" s="43">
        <v>1870.2</v>
      </c>
      <c r="F43" s="43">
        <v>1768.6440599999999</v>
      </c>
      <c r="G43" s="44">
        <f t="shared" si="6"/>
        <v>5031.0559400000002</v>
      </c>
      <c r="H43" s="44">
        <f t="shared" si="7"/>
        <v>101.55594000000019</v>
      </c>
      <c r="I43" s="45">
        <f t="shared" si="8"/>
        <v>94.569781841514271</v>
      </c>
      <c r="J43" s="12"/>
    </row>
    <row r="44" spans="1:10" ht="21" customHeight="1" x14ac:dyDescent="0.2">
      <c r="A44" s="54" t="s">
        <v>43</v>
      </c>
      <c r="B44" s="55" t="s">
        <v>44</v>
      </c>
      <c r="C44" s="43">
        <v>350</v>
      </c>
      <c r="D44" s="43">
        <v>350</v>
      </c>
      <c r="E44" s="43">
        <v>110</v>
      </c>
      <c r="F44" s="43">
        <v>94.53</v>
      </c>
      <c r="G44" s="44">
        <f t="shared" si="6"/>
        <v>255.47</v>
      </c>
      <c r="H44" s="44">
        <f t="shared" si="7"/>
        <v>15.469999999999999</v>
      </c>
      <c r="I44" s="45">
        <f t="shared" si="8"/>
        <v>85.936363636363637</v>
      </c>
      <c r="J44" s="12"/>
    </row>
    <row r="45" spans="1:10" ht="32.450000000000003" customHeight="1" x14ac:dyDescent="0.2">
      <c r="A45" s="54" t="s">
        <v>89</v>
      </c>
      <c r="B45" s="55" t="s">
        <v>90</v>
      </c>
      <c r="C45" s="43">
        <v>120</v>
      </c>
      <c r="D45" s="43">
        <v>120</v>
      </c>
      <c r="E45" s="43">
        <v>50</v>
      </c>
      <c r="F45" s="43">
        <v>31.472099999999998</v>
      </c>
      <c r="G45" s="44">
        <f t="shared" si="6"/>
        <v>88.527900000000002</v>
      </c>
      <c r="H45" s="44">
        <f t="shared" si="7"/>
        <v>18.527900000000002</v>
      </c>
      <c r="I45" s="45">
        <f t="shared" si="8"/>
        <v>62.944199999999995</v>
      </c>
      <c r="J45" s="12"/>
    </row>
    <row r="46" spans="1:10" ht="33" customHeight="1" x14ac:dyDescent="0.2">
      <c r="A46" s="54" t="s">
        <v>45</v>
      </c>
      <c r="B46" s="55" t="s">
        <v>46</v>
      </c>
      <c r="C46" s="43">
        <v>760.65100000000007</v>
      </c>
      <c r="D46" s="43">
        <v>837.43900000000008</v>
      </c>
      <c r="E46" s="43">
        <v>202.35000000000002</v>
      </c>
      <c r="F46" s="43">
        <v>191.86883</v>
      </c>
      <c r="G46" s="44">
        <f t="shared" si="6"/>
        <v>645.57017000000008</v>
      </c>
      <c r="H46" s="44">
        <f t="shared" si="7"/>
        <v>10.48117000000002</v>
      </c>
      <c r="I46" s="45">
        <f t="shared" si="8"/>
        <v>94.820276748208542</v>
      </c>
      <c r="J46" s="12"/>
    </row>
    <row r="47" spans="1:10" s="20" customFormat="1" ht="33" customHeight="1" x14ac:dyDescent="0.25">
      <c r="A47" s="50" t="s">
        <v>47</v>
      </c>
      <c r="B47" s="51" t="s">
        <v>48</v>
      </c>
      <c r="C47" s="52">
        <f t="shared" ref="C47:H47" si="9">SUM(C48:C56)</f>
        <v>12822.232</v>
      </c>
      <c r="D47" s="52">
        <f t="shared" si="9"/>
        <v>13237.48</v>
      </c>
      <c r="E47" s="52">
        <f t="shared" si="9"/>
        <v>3494.7980000000002</v>
      </c>
      <c r="F47" s="52">
        <f t="shared" si="9"/>
        <v>2721.7053099999998</v>
      </c>
      <c r="G47" s="52">
        <f t="shared" si="9"/>
        <v>10515.774689999998</v>
      </c>
      <c r="H47" s="52">
        <f t="shared" si="9"/>
        <v>773.09268999999995</v>
      </c>
      <c r="I47" s="53">
        <f t="shared" si="1"/>
        <v>77.878758944007629</v>
      </c>
      <c r="J47" s="21"/>
    </row>
    <row r="48" spans="1:10" ht="43.5" customHeight="1" x14ac:dyDescent="0.2">
      <c r="A48" s="54" t="s">
        <v>49</v>
      </c>
      <c r="B48" s="55" t="s">
        <v>29</v>
      </c>
      <c r="C48" s="43">
        <v>2039.95</v>
      </c>
      <c r="D48" s="43">
        <v>2103.9499999999998</v>
      </c>
      <c r="E48" s="43">
        <v>508.45000000000005</v>
      </c>
      <c r="F48" s="43">
        <v>442.33703000000003</v>
      </c>
      <c r="G48" s="44">
        <f t="shared" ref="G48:G56" si="10">D48-F48</f>
        <v>1661.6129699999997</v>
      </c>
      <c r="H48" s="44">
        <f t="shared" ref="H48:H56" si="11">E48-F48</f>
        <v>66.112970000000018</v>
      </c>
      <c r="I48" s="45">
        <f t="shared" ref="I48:I55" si="12">F48/E48*100</f>
        <v>86.997154095781298</v>
      </c>
      <c r="J48" s="12"/>
    </row>
    <row r="49" spans="1:10" ht="32.25" customHeight="1" x14ac:dyDescent="0.2">
      <c r="A49" s="54" t="s">
        <v>91</v>
      </c>
      <c r="B49" s="55" t="s">
        <v>92</v>
      </c>
      <c r="C49" s="43">
        <v>250</v>
      </c>
      <c r="D49" s="43">
        <v>250</v>
      </c>
      <c r="E49" s="43">
        <v>25</v>
      </c>
      <c r="F49" s="43">
        <v>24.999839999999999</v>
      </c>
      <c r="G49" s="44">
        <f t="shared" si="10"/>
        <v>225.00015999999999</v>
      </c>
      <c r="H49" s="44">
        <f t="shared" si="11"/>
        <v>1.6000000000104819E-4</v>
      </c>
      <c r="I49" s="45">
        <f t="shared" si="12"/>
        <v>99.999359999999996</v>
      </c>
      <c r="J49" s="12"/>
    </row>
    <row r="50" spans="1:10" ht="44.45" customHeight="1" x14ac:dyDescent="0.2">
      <c r="A50" s="54" t="s">
        <v>50</v>
      </c>
      <c r="B50" s="55" t="s">
        <v>51</v>
      </c>
      <c r="C50" s="43">
        <v>16.899999999999999</v>
      </c>
      <c r="D50" s="43">
        <v>16.899999999999999</v>
      </c>
      <c r="E50" s="43">
        <v>4.5</v>
      </c>
      <c r="F50" s="43">
        <v>2.6331799999999999</v>
      </c>
      <c r="G50" s="44">
        <f t="shared" si="10"/>
        <v>14.266819999999999</v>
      </c>
      <c r="H50" s="44">
        <f t="shared" si="11"/>
        <v>1.8668200000000001</v>
      </c>
      <c r="I50" s="45">
        <f t="shared" si="12"/>
        <v>58.515111111111104</v>
      </c>
      <c r="J50" s="12"/>
    </row>
    <row r="51" spans="1:10" ht="42.6" customHeight="1" x14ac:dyDescent="0.2">
      <c r="A51" s="54" t="s">
        <v>52</v>
      </c>
      <c r="B51" s="55" t="s">
        <v>53</v>
      </c>
      <c r="C51" s="43">
        <v>5.1420000000000003</v>
      </c>
      <c r="D51" s="43">
        <v>6.3900000000000006</v>
      </c>
      <c r="E51" s="43">
        <v>0.42799999999999999</v>
      </c>
      <c r="F51" s="43">
        <v>0.42799999999999999</v>
      </c>
      <c r="G51" s="44">
        <f t="shared" si="10"/>
        <v>5.9620000000000006</v>
      </c>
      <c r="H51" s="44">
        <f t="shared" si="11"/>
        <v>0</v>
      </c>
      <c r="I51" s="45">
        <f t="shared" si="12"/>
        <v>100</v>
      </c>
      <c r="J51" s="12"/>
    </row>
    <row r="52" spans="1:10" ht="86.45" customHeight="1" x14ac:dyDescent="0.2">
      <c r="A52" s="57" t="s">
        <v>109</v>
      </c>
      <c r="B52" s="58" t="s">
        <v>110</v>
      </c>
      <c r="C52" s="43">
        <v>0</v>
      </c>
      <c r="D52" s="43">
        <v>9975.24</v>
      </c>
      <c r="E52" s="43">
        <v>2681.42</v>
      </c>
      <c r="F52" s="43">
        <v>2149.2072600000001</v>
      </c>
      <c r="G52" s="44">
        <f t="shared" si="10"/>
        <v>7826.0327399999996</v>
      </c>
      <c r="H52" s="44">
        <f t="shared" si="11"/>
        <v>532.21273999999994</v>
      </c>
      <c r="I52" s="45">
        <f t="shared" si="12"/>
        <v>80.151832238142489</v>
      </c>
      <c r="J52" s="12"/>
    </row>
    <row r="53" spans="1:10" ht="69" customHeight="1" x14ac:dyDescent="0.2">
      <c r="A53" s="57" t="s">
        <v>111</v>
      </c>
      <c r="B53" s="58" t="s">
        <v>108</v>
      </c>
      <c r="C53" s="43">
        <v>240</v>
      </c>
      <c r="D53" s="43">
        <v>420</v>
      </c>
      <c r="E53" s="43">
        <v>167</v>
      </c>
      <c r="F53" s="43">
        <v>0</v>
      </c>
      <c r="G53" s="44">
        <f t="shared" si="10"/>
        <v>420</v>
      </c>
      <c r="H53" s="44">
        <f t="shared" si="11"/>
        <v>167</v>
      </c>
      <c r="I53" s="45">
        <f t="shared" si="12"/>
        <v>0</v>
      </c>
      <c r="J53" s="12"/>
    </row>
    <row r="54" spans="1:10" ht="80.45" customHeight="1" x14ac:dyDescent="0.2">
      <c r="A54" s="54" t="s">
        <v>54</v>
      </c>
      <c r="B54" s="55" t="s">
        <v>55</v>
      </c>
      <c r="C54" s="43">
        <v>240</v>
      </c>
      <c r="D54" s="43">
        <v>240</v>
      </c>
      <c r="E54" s="43">
        <v>60</v>
      </c>
      <c r="F54" s="43">
        <v>54.1</v>
      </c>
      <c r="G54" s="44">
        <f t="shared" si="10"/>
        <v>185.9</v>
      </c>
      <c r="H54" s="44">
        <f t="shared" si="11"/>
        <v>5.8999999999999986</v>
      </c>
      <c r="I54" s="45">
        <f t="shared" si="12"/>
        <v>90.166666666666671</v>
      </c>
      <c r="J54" s="12"/>
    </row>
    <row r="55" spans="1:10" ht="43.15" customHeight="1" x14ac:dyDescent="0.2">
      <c r="A55" s="54" t="s">
        <v>56</v>
      </c>
      <c r="B55" s="55" t="s">
        <v>57</v>
      </c>
      <c r="C55" s="43">
        <v>9975.24</v>
      </c>
      <c r="D55" s="43">
        <v>0</v>
      </c>
      <c r="E55" s="43">
        <v>0</v>
      </c>
      <c r="F55" s="43">
        <v>0</v>
      </c>
      <c r="G55" s="44">
        <f t="shared" si="10"/>
        <v>0</v>
      </c>
      <c r="H55" s="44">
        <f t="shared" si="11"/>
        <v>0</v>
      </c>
      <c r="I55" s="45" t="e">
        <f t="shared" si="12"/>
        <v>#DIV/0!</v>
      </c>
      <c r="J55" s="12"/>
    </row>
    <row r="56" spans="1:10" ht="31.5" customHeight="1" x14ac:dyDescent="0.2">
      <c r="A56" s="54" t="s">
        <v>58</v>
      </c>
      <c r="B56" s="55" t="s">
        <v>17</v>
      </c>
      <c r="C56" s="43">
        <v>55</v>
      </c>
      <c r="D56" s="43">
        <v>225</v>
      </c>
      <c r="E56" s="43">
        <v>48</v>
      </c>
      <c r="F56" s="43">
        <v>48</v>
      </c>
      <c r="G56" s="44">
        <f t="shared" si="10"/>
        <v>177</v>
      </c>
      <c r="H56" s="44">
        <f t="shared" si="11"/>
        <v>0</v>
      </c>
      <c r="I56" s="45">
        <v>0</v>
      </c>
      <c r="J56" s="12"/>
    </row>
    <row r="57" spans="1:10" s="20" customFormat="1" ht="33.75" customHeight="1" x14ac:dyDescent="0.25">
      <c r="A57" s="50" t="s">
        <v>59</v>
      </c>
      <c r="B57" s="51" t="s">
        <v>60</v>
      </c>
      <c r="C57" s="52">
        <f>C58+C59</f>
        <v>5060.0000000000009</v>
      </c>
      <c r="D57" s="52">
        <f t="shared" ref="D57:H57" si="13">D58+D59</f>
        <v>5050.0000000000009</v>
      </c>
      <c r="E57" s="52">
        <f t="shared" si="13"/>
        <v>1078.2</v>
      </c>
      <c r="F57" s="52">
        <f t="shared" si="13"/>
        <v>989.90614000000005</v>
      </c>
      <c r="G57" s="52">
        <f>G58+G59</f>
        <v>4060.0938600000009</v>
      </c>
      <c r="H57" s="52">
        <f t="shared" si="13"/>
        <v>88.293859999999995</v>
      </c>
      <c r="I57" s="53">
        <f t="shared" si="1"/>
        <v>91.810994249675389</v>
      </c>
      <c r="J57" s="21"/>
    </row>
    <row r="58" spans="1:10" ht="45" customHeight="1" x14ac:dyDescent="0.2">
      <c r="A58" s="57" t="s">
        <v>61</v>
      </c>
      <c r="B58" s="58" t="s">
        <v>29</v>
      </c>
      <c r="C58" s="43">
        <v>4460.0000000000009</v>
      </c>
      <c r="D58" s="43">
        <v>4450.0000000000009</v>
      </c>
      <c r="E58" s="43">
        <v>1078.2</v>
      </c>
      <c r="F58" s="43">
        <v>989.90614000000005</v>
      </c>
      <c r="G58" s="44">
        <f>D58-F58</f>
        <v>3460.0938600000009</v>
      </c>
      <c r="H58" s="44">
        <f>E58-F58</f>
        <v>88.293859999999995</v>
      </c>
      <c r="I58" s="45">
        <f>F58/E58*100</f>
        <v>91.810994249675389</v>
      </c>
      <c r="J58" s="12"/>
    </row>
    <row r="59" spans="1:10" ht="23.45" customHeight="1" thickBot="1" x14ac:dyDescent="0.25">
      <c r="A59" s="57" t="s">
        <v>62</v>
      </c>
      <c r="B59" s="58" t="s">
        <v>63</v>
      </c>
      <c r="C59" s="43">
        <v>600</v>
      </c>
      <c r="D59" s="43">
        <v>600</v>
      </c>
      <c r="E59" s="43">
        <v>0</v>
      </c>
      <c r="F59" s="43">
        <v>0</v>
      </c>
      <c r="G59" s="59">
        <f>D59-F59</f>
        <v>600</v>
      </c>
      <c r="H59" s="59">
        <f>E59-F59</f>
        <v>0</v>
      </c>
      <c r="I59" s="60" t="e">
        <f>F59/E59*100</f>
        <v>#DIV/0!</v>
      </c>
      <c r="J59" s="12"/>
    </row>
    <row r="60" spans="1:10" s="13" customFormat="1" ht="33" customHeight="1" thickBot="1" x14ac:dyDescent="0.25">
      <c r="A60" s="61" t="s">
        <v>64</v>
      </c>
      <c r="B60" s="62" t="s">
        <v>71</v>
      </c>
      <c r="C60" s="63">
        <f t="shared" ref="C60:H60" si="14">C14+C31+C47+C57</f>
        <v>172777.149</v>
      </c>
      <c r="D60" s="63">
        <f t="shared" si="14"/>
        <v>190901.17400000003</v>
      </c>
      <c r="E60" s="63">
        <f t="shared" si="14"/>
        <v>58157.409</v>
      </c>
      <c r="F60" s="63">
        <f t="shared" si="14"/>
        <v>50458.111959999995</v>
      </c>
      <c r="G60" s="63">
        <f t="shared" si="14"/>
        <v>140443.06203999999</v>
      </c>
      <c r="H60" s="63">
        <f t="shared" si="14"/>
        <v>7699.2970399999977</v>
      </c>
      <c r="I60" s="64">
        <f>IF(E60=0,0,(F60/E60)*100)</f>
        <v>86.761279134701468</v>
      </c>
    </row>
    <row r="61" spans="1:10" ht="20.25" customHeight="1" thickBot="1" x14ac:dyDescent="0.25">
      <c r="A61" s="95" t="s">
        <v>73</v>
      </c>
      <c r="B61" s="96"/>
      <c r="C61" s="96"/>
      <c r="D61" s="96"/>
      <c r="E61" s="96"/>
      <c r="F61" s="96"/>
      <c r="G61" s="96"/>
      <c r="H61" s="96"/>
      <c r="I61" s="97"/>
    </row>
    <row r="62" spans="1:10" s="22" customFormat="1" ht="24.75" customHeight="1" x14ac:dyDescent="0.2">
      <c r="A62" s="65" t="s">
        <v>2</v>
      </c>
      <c r="B62" s="66" t="s">
        <v>3</v>
      </c>
      <c r="C62" s="67">
        <f>SUM(C63:C69)</f>
        <v>9621.7000000000007</v>
      </c>
      <c r="D62" s="67">
        <f t="shared" ref="D62:H62" si="15">SUM(D63:D69)</f>
        <v>14914.031000000001</v>
      </c>
      <c r="E62" s="67">
        <f>SUM(E63:E69)</f>
        <v>5381.6409999999996</v>
      </c>
      <c r="F62" s="67">
        <f t="shared" si="15"/>
        <v>285.18579999999997</v>
      </c>
      <c r="G62" s="67">
        <f t="shared" si="15"/>
        <v>14628.8452</v>
      </c>
      <c r="H62" s="67">
        <f t="shared" si="15"/>
        <v>5096.4552000000003</v>
      </c>
      <c r="I62" s="40">
        <f>IF(E62=0,0,(F62/E62)*100)</f>
        <v>5.2992349359609827</v>
      </c>
    </row>
    <row r="63" spans="1:10" ht="69.75" customHeight="1" x14ac:dyDescent="0.2">
      <c r="A63" s="57" t="s">
        <v>4</v>
      </c>
      <c r="B63" s="58" t="s">
        <v>5</v>
      </c>
      <c r="C63" s="43">
        <v>300</v>
      </c>
      <c r="D63" s="43">
        <f>800+809</f>
        <v>1609</v>
      </c>
      <c r="E63" s="43">
        <f>800+99</f>
        <v>899</v>
      </c>
      <c r="F63" s="43">
        <v>285.18579999999997</v>
      </c>
      <c r="G63" s="44">
        <f>D63-F63</f>
        <v>1323.8142</v>
      </c>
      <c r="H63" s="44">
        <f>E63-F63</f>
        <v>613.81420000000003</v>
      </c>
      <c r="I63" s="45">
        <f>F63/E63*100</f>
        <v>31.72255839822024</v>
      </c>
    </row>
    <row r="64" spans="1:10" ht="31.5" customHeight="1" x14ac:dyDescent="0.2">
      <c r="A64" s="57" t="s">
        <v>6</v>
      </c>
      <c r="B64" s="58" t="s">
        <v>7</v>
      </c>
      <c r="C64" s="43">
        <v>1846.7</v>
      </c>
      <c r="D64" s="43">
        <v>1846.7</v>
      </c>
      <c r="E64" s="43">
        <v>0</v>
      </c>
      <c r="F64" s="43">
        <v>0</v>
      </c>
      <c r="G64" s="44">
        <f t="shared" ref="G64:G69" si="16">D64-F64</f>
        <v>1846.7</v>
      </c>
      <c r="H64" s="44">
        <f t="shared" ref="H64:H69" si="17">E64-F64</f>
        <v>0</v>
      </c>
      <c r="I64" s="45" t="e">
        <f t="shared" ref="I64:I69" si="18">F64/E64*100</f>
        <v>#DIV/0!</v>
      </c>
    </row>
    <row r="65" spans="1:9" ht="33.6" customHeight="1" x14ac:dyDescent="0.2">
      <c r="A65" s="57" t="s">
        <v>112</v>
      </c>
      <c r="B65" s="58" t="s">
        <v>113</v>
      </c>
      <c r="C65" s="43">
        <v>0</v>
      </c>
      <c r="D65" s="43">
        <v>700</v>
      </c>
      <c r="E65" s="43">
        <v>0</v>
      </c>
      <c r="F65" s="43">
        <v>0</v>
      </c>
      <c r="G65" s="44">
        <f t="shared" si="16"/>
        <v>700</v>
      </c>
      <c r="H65" s="44">
        <f t="shared" si="17"/>
        <v>0</v>
      </c>
      <c r="I65" s="45" t="e">
        <f t="shared" si="18"/>
        <v>#DIV/0!</v>
      </c>
    </row>
    <row r="66" spans="1:9" ht="33" customHeight="1" x14ac:dyDescent="0.2">
      <c r="A66" s="57" t="s">
        <v>114</v>
      </c>
      <c r="B66" s="58" t="s">
        <v>115</v>
      </c>
      <c r="C66" s="43">
        <v>2000</v>
      </c>
      <c r="D66" s="43">
        <v>2000</v>
      </c>
      <c r="E66" s="43">
        <v>2000</v>
      </c>
      <c r="F66" s="43">
        <v>0</v>
      </c>
      <c r="G66" s="44">
        <f t="shared" si="16"/>
        <v>2000</v>
      </c>
      <c r="H66" s="44">
        <f t="shared" si="17"/>
        <v>2000</v>
      </c>
      <c r="I66" s="45">
        <f t="shared" si="18"/>
        <v>0</v>
      </c>
    </row>
    <row r="67" spans="1:9" ht="33" customHeight="1" x14ac:dyDescent="0.2">
      <c r="A67" s="57" t="s">
        <v>74</v>
      </c>
      <c r="B67" s="58" t="s">
        <v>75</v>
      </c>
      <c r="C67" s="43">
        <v>5475</v>
      </c>
      <c r="D67" s="43">
        <v>6513.8909999999996</v>
      </c>
      <c r="E67" s="43">
        <v>2482.6410000000001</v>
      </c>
      <c r="F67" s="43">
        <v>0</v>
      </c>
      <c r="G67" s="44">
        <f t="shared" si="16"/>
        <v>6513.8909999999996</v>
      </c>
      <c r="H67" s="44">
        <f t="shared" si="17"/>
        <v>2482.6410000000001</v>
      </c>
      <c r="I67" s="45">
        <f t="shared" si="18"/>
        <v>0</v>
      </c>
    </row>
    <row r="68" spans="1:9" ht="24.75" customHeight="1" x14ac:dyDescent="0.2">
      <c r="A68" s="57" t="s">
        <v>24</v>
      </c>
      <c r="B68" s="58" t="s">
        <v>25</v>
      </c>
      <c r="C68" s="43">
        <v>0</v>
      </c>
      <c r="D68" s="43">
        <v>1444.44</v>
      </c>
      <c r="E68" s="43">
        <v>0</v>
      </c>
      <c r="F68" s="43">
        <v>0</v>
      </c>
      <c r="G68" s="44">
        <f t="shared" si="16"/>
        <v>1444.44</v>
      </c>
      <c r="H68" s="44">
        <f t="shared" si="17"/>
        <v>0</v>
      </c>
      <c r="I68" s="45" t="e">
        <f t="shared" si="18"/>
        <v>#DIV/0!</v>
      </c>
    </row>
    <row r="69" spans="1:9" ht="44.25" customHeight="1" x14ac:dyDescent="0.2">
      <c r="A69" s="57" t="s">
        <v>76</v>
      </c>
      <c r="B69" s="58" t="s">
        <v>77</v>
      </c>
      <c r="C69" s="43">
        <v>0</v>
      </c>
      <c r="D69" s="43">
        <v>800</v>
      </c>
      <c r="E69" s="43">
        <v>0</v>
      </c>
      <c r="F69" s="43">
        <v>0</v>
      </c>
      <c r="G69" s="44">
        <f t="shared" si="16"/>
        <v>800</v>
      </c>
      <c r="H69" s="44">
        <f t="shared" si="17"/>
        <v>0</v>
      </c>
      <c r="I69" s="45" t="e">
        <f t="shared" si="18"/>
        <v>#DIV/0!</v>
      </c>
    </row>
    <row r="70" spans="1:9" s="22" customFormat="1" ht="36" customHeight="1" x14ac:dyDescent="0.2">
      <c r="A70" s="68" t="s">
        <v>26</v>
      </c>
      <c r="B70" s="69" t="s">
        <v>27</v>
      </c>
      <c r="C70" s="70">
        <f>SUM(C71:C76)</f>
        <v>203</v>
      </c>
      <c r="D70" s="70">
        <f t="shared" ref="D70:H70" si="19">SUM(D71:D76)</f>
        <v>2565.6239100000003</v>
      </c>
      <c r="E70" s="70">
        <f t="shared" si="19"/>
        <v>1640.2939100000001</v>
      </c>
      <c r="F70" s="70">
        <f t="shared" si="19"/>
        <v>760.16994</v>
      </c>
      <c r="G70" s="70">
        <f t="shared" si="19"/>
        <v>1805.4539700000003</v>
      </c>
      <c r="H70" s="70">
        <f t="shared" si="19"/>
        <v>880.1239700000001</v>
      </c>
      <c r="I70" s="53">
        <f>IF(E70=0,0,(F70/E70)*100)</f>
        <v>46.343520229249648</v>
      </c>
    </row>
    <row r="71" spans="1:9" ht="25.9" customHeight="1" x14ac:dyDescent="0.2">
      <c r="A71" s="57" t="s">
        <v>30</v>
      </c>
      <c r="B71" s="58" t="s">
        <v>31</v>
      </c>
      <c r="C71" s="43">
        <v>100</v>
      </c>
      <c r="D71" s="43">
        <f>100+23.26361</f>
        <v>123.26361</v>
      </c>
      <c r="E71" s="43">
        <f>100+23.26361</f>
        <v>123.26361</v>
      </c>
      <c r="F71" s="43">
        <v>0</v>
      </c>
      <c r="G71" s="44">
        <f t="shared" ref="G71:G76" si="20">D71-F71</f>
        <v>123.26361</v>
      </c>
      <c r="H71" s="44">
        <f t="shared" ref="H71:H76" si="21">E71-F71</f>
        <v>123.26361</v>
      </c>
      <c r="I71" s="45">
        <f t="shared" ref="I71:I80" si="22">F71/E71*100</f>
        <v>0</v>
      </c>
    </row>
    <row r="72" spans="1:9" ht="47.45" customHeight="1" x14ac:dyDescent="0.2">
      <c r="A72" s="57" t="s">
        <v>32</v>
      </c>
      <c r="B72" s="58" t="s">
        <v>85</v>
      </c>
      <c r="C72" s="43">
        <f>100</f>
        <v>100</v>
      </c>
      <c r="D72" s="43">
        <f>100+686.02659+210</f>
        <v>996.02659000000006</v>
      </c>
      <c r="E72" s="43">
        <f>100+686.02659+130</f>
        <v>916.02659000000006</v>
      </c>
      <c r="F72" s="43">
        <v>684.86622999999997</v>
      </c>
      <c r="G72" s="44">
        <f t="shared" si="20"/>
        <v>311.16036000000008</v>
      </c>
      <c r="H72" s="44">
        <f t="shared" si="21"/>
        <v>231.16036000000008</v>
      </c>
      <c r="I72" s="45">
        <f>F72/E72*100</f>
        <v>74.764885373032669</v>
      </c>
    </row>
    <row r="73" spans="1:9" ht="89.45" customHeight="1" x14ac:dyDescent="0.2">
      <c r="A73" s="57" t="s">
        <v>116</v>
      </c>
      <c r="B73" s="58" t="s">
        <v>117</v>
      </c>
      <c r="C73" s="43">
        <v>0</v>
      </c>
      <c r="D73" s="43">
        <v>84.53</v>
      </c>
      <c r="E73" s="43">
        <v>0</v>
      </c>
      <c r="F73" s="43">
        <v>0</v>
      </c>
      <c r="G73" s="44">
        <f t="shared" si="20"/>
        <v>84.53</v>
      </c>
      <c r="H73" s="44">
        <f t="shared" si="21"/>
        <v>0</v>
      </c>
      <c r="I73" s="45" t="e">
        <f>F73/E73*100</f>
        <v>#DIV/0!</v>
      </c>
    </row>
    <row r="74" spans="1:9" ht="85.9" customHeight="1" x14ac:dyDescent="0.2">
      <c r="A74" s="57" t="s">
        <v>118</v>
      </c>
      <c r="B74" s="58" t="s">
        <v>119</v>
      </c>
      <c r="C74" s="43">
        <v>0</v>
      </c>
      <c r="D74" s="43">
        <v>760.80000000000007</v>
      </c>
      <c r="E74" s="43">
        <v>0</v>
      </c>
      <c r="F74" s="43">
        <v>0</v>
      </c>
      <c r="G74" s="44">
        <f t="shared" si="20"/>
        <v>760.80000000000007</v>
      </c>
      <c r="H74" s="44">
        <f t="shared" si="21"/>
        <v>0</v>
      </c>
      <c r="I74" s="45" t="e">
        <f>F74/E74*100</f>
        <v>#DIV/0!</v>
      </c>
    </row>
    <row r="75" spans="1:9" ht="57.6" customHeight="1" x14ac:dyDescent="0.2">
      <c r="A75" s="57" t="s">
        <v>120</v>
      </c>
      <c r="B75" s="58" t="s">
        <v>121</v>
      </c>
      <c r="C75" s="43">
        <v>0</v>
      </c>
      <c r="D75" s="43">
        <v>522.70000000000005</v>
      </c>
      <c r="E75" s="43">
        <v>522.70000000000005</v>
      </c>
      <c r="F75" s="43">
        <v>0</v>
      </c>
      <c r="G75" s="44">
        <f t="shared" si="20"/>
        <v>522.70000000000005</v>
      </c>
      <c r="H75" s="44">
        <f t="shared" si="21"/>
        <v>522.70000000000005</v>
      </c>
      <c r="I75" s="45">
        <f>F75/E75*100</f>
        <v>0</v>
      </c>
    </row>
    <row r="76" spans="1:9" ht="48" customHeight="1" x14ac:dyDescent="0.2">
      <c r="A76" s="57" t="s">
        <v>41</v>
      </c>
      <c r="B76" s="58" t="s">
        <v>42</v>
      </c>
      <c r="C76" s="43">
        <v>3</v>
      </c>
      <c r="D76" s="43">
        <f>3+75.30371</f>
        <v>78.303709999999995</v>
      </c>
      <c r="E76" s="43">
        <f>3+75.30371</f>
        <v>78.303709999999995</v>
      </c>
      <c r="F76" s="43">
        <v>75.303709999999995</v>
      </c>
      <c r="G76" s="44">
        <f t="shared" si="20"/>
        <v>3</v>
      </c>
      <c r="H76" s="44">
        <f t="shared" si="21"/>
        <v>3</v>
      </c>
      <c r="I76" s="45">
        <f t="shared" si="22"/>
        <v>96.16876390658885</v>
      </c>
    </row>
    <row r="77" spans="1:9" s="22" customFormat="1" ht="30.75" customHeight="1" x14ac:dyDescent="0.2">
      <c r="A77" s="68" t="s">
        <v>47</v>
      </c>
      <c r="B77" s="69" t="s">
        <v>48</v>
      </c>
      <c r="C77" s="70">
        <f>C78</f>
        <v>0</v>
      </c>
      <c r="D77" s="70">
        <f t="shared" ref="D77:H77" si="23">D78</f>
        <v>384.7</v>
      </c>
      <c r="E77" s="70">
        <f t="shared" si="23"/>
        <v>324.7</v>
      </c>
      <c r="F77" s="70">
        <f t="shared" si="23"/>
        <v>134.29207</v>
      </c>
      <c r="G77" s="70">
        <f t="shared" si="23"/>
        <v>250.40792999999999</v>
      </c>
      <c r="H77" s="70">
        <f t="shared" si="23"/>
        <v>190.40792999999999</v>
      </c>
      <c r="I77" s="53">
        <f t="shared" ref="I77" si="24">IF(E77=0,0,(F77/E77)*100)</f>
        <v>41.358814290113948</v>
      </c>
    </row>
    <row r="78" spans="1:9" ht="79.150000000000006" customHeight="1" x14ac:dyDescent="0.2">
      <c r="A78" s="57" t="s">
        <v>109</v>
      </c>
      <c r="B78" s="58" t="s">
        <v>110</v>
      </c>
      <c r="C78" s="43">
        <v>0</v>
      </c>
      <c r="D78" s="43">
        <f>60+112.2+212.5</f>
        <v>384.7</v>
      </c>
      <c r="E78" s="43">
        <f>112.2+212.5</f>
        <v>324.7</v>
      </c>
      <c r="F78" s="43">
        <v>134.29207</v>
      </c>
      <c r="G78" s="71">
        <f t="shared" ref="G78:G80" si="25">D78-F78</f>
        <v>250.40792999999999</v>
      </c>
      <c r="H78" s="44">
        <f t="shared" ref="H78:H80" si="26">E78-F78</f>
        <v>190.40792999999999</v>
      </c>
      <c r="I78" s="45">
        <f t="shared" si="22"/>
        <v>41.358814290113948</v>
      </c>
    </row>
    <row r="79" spans="1:9" s="27" customFormat="1" ht="32.25" customHeight="1" x14ac:dyDescent="0.2">
      <c r="A79" s="50" t="s">
        <v>59</v>
      </c>
      <c r="B79" s="51" t="s">
        <v>60</v>
      </c>
      <c r="C79" s="52">
        <f>C80</f>
        <v>0</v>
      </c>
      <c r="D79" s="52">
        <f t="shared" ref="D79:E79" si="27">D80</f>
        <v>10</v>
      </c>
      <c r="E79" s="52">
        <f t="shared" si="27"/>
        <v>0</v>
      </c>
      <c r="F79" s="52">
        <v>0</v>
      </c>
      <c r="G79" s="52">
        <f>G80</f>
        <v>10</v>
      </c>
      <c r="H79" s="52">
        <f t="shared" si="26"/>
        <v>0</v>
      </c>
      <c r="I79" s="72">
        <v>0</v>
      </c>
    </row>
    <row r="80" spans="1:9" ht="51.6" customHeight="1" thickBot="1" x14ac:dyDescent="0.25">
      <c r="A80" s="57" t="s">
        <v>61</v>
      </c>
      <c r="B80" s="58" t="s">
        <v>29</v>
      </c>
      <c r="C80" s="56">
        <v>0</v>
      </c>
      <c r="D80" s="43">
        <v>10</v>
      </c>
      <c r="E80" s="43">
        <v>0</v>
      </c>
      <c r="F80" s="43">
        <v>0</v>
      </c>
      <c r="G80" s="71">
        <f t="shared" si="25"/>
        <v>10</v>
      </c>
      <c r="H80" s="44">
        <f t="shared" si="26"/>
        <v>0</v>
      </c>
      <c r="I80" s="45" t="e">
        <f t="shared" si="22"/>
        <v>#DIV/0!</v>
      </c>
    </row>
    <row r="81" spans="1:9" s="19" customFormat="1" ht="36" customHeight="1" thickBot="1" x14ac:dyDescent="0.3">
      <c r="A81" s="73" t="s">
        <v>64</v>
      </c>
      <c r="B81" s="74" t="s">
        <v>78</v>
      </c>
      <c r="C81" s="75">
        <f t="shared" ref="C81:H81" si="28">C62+C70+C77+C79</f>
        <v>9824.7000000000007</v>
      </c>
      <c r="D81" s="75">
        <f t="shared" si="28"/>
        <v>17874.354910000002</v>
      </c>
      <c r="E81" s="75">
        <f t="shared" si="28"/>
        <v>7346.6349099999998</v>
      </c>
      <c r="F81" s="75">
        <f t="shared" si="28"/>
        <v>1179.6478099999999</v>
      </c>
      <c r="G81" s="75">
        <f t="shared" si="28"/>
        <v>16694.7071</v>
      </c>
      <c r="H81" s="75">
        <f t="shared" si="28"/>
        <v>6166.9871000000012</v>
      </c>
      <c r="I81" s="76">
        <f>IF(E81=0,0,(F81/E81)*100)</f>
        <v>16.056981522170126</v>
      </c>
    </row>
    <row r="82" spans="1:9" s="32" customFormat="1" ht="24" customHeight="1" thickBot="1" x14ac:dyDescent="0.25">
      <c r="A82" s="77"/>
      <c r="B82" s="78" t="s">
        <v>79</v>
      </c>
      <c r="C82" s="79">
        <f t="shared" ref="C82:H82" si="29">C60+C81</f>
        <v>182601.84900000002</v>
      </c>
      <c r="D82" s="79">
        <f t="shared" si="29"/>
        <v>208775.52891000002</v>
      </c>
      <c r="E82" s="79">
        <f t="shared" si="29"/>
        <v>65504.04391</v>
      </c>
      <c r="F82" s="80">
        <f t="shared" si="29"/>
        <v>51637.759769999997</v>
      </c>
      <c r="G82" s="79">
        <f t="shared" si="29"/>
        <v>157137.76913999999</v>
      </c>
      <c r="H82" s="79">
        <f t="shared" si="29"/>
        <v>13866.28414</v>
      </c>
      <c r="I82" s="81">
        <f>F82/E82*100</f>
        <v>78.831407479129481</v>
      </c>
    </row>
    <row r="83" spans="1:9" s="32" customFormat="1" ht="16.149999999999999" customHeight="1" x14ac:dyDescent="0.2">
      <c r="A83" s="82"/>
      <c r="B83" s="83"/>
      <c r="C83" s="84"/>
      <c r="D83" s="84"/>
      <c r="E83" s="84"/>
      <c r="F83" s="85"/>
      <c r="G83" s="84"/>
      <c r="H83" s="84"/>
      <c r="I83" s="86"/>
    </row>
    <row r="84" spans="1:9" ht="15.6" customHeight="1" x14ac:dyDescent="0.25">
      <c r="A84" s="25"/>
      <c r="B84" s="25"/>
      <c r="C84" s="87"/>
      <c r="D84" s="88"/>
      <c r="E84" s="89"/>
      <c r="F84" s="25"/>
      <c r="G84" s="26"/>
      <c r="H84" s="26"/>
      <c r="I84" s="29"/>
    </row>
    <row r="85" spans="1:9" s="90" customFormat="1" ht="18.75" x14ac:dyDescent="0.3">
      <c r="A85" s="108" t="s">
        <v>123</v>
      </c>
      <c r="B85" s="107"/>
      <c r="C85" s="107"/>
      <c r="D85" s="107"/>
      <c r="E85" s="107"/>
      <c r="F85" s="107"/>
      <c r="G85" s="107"/>
      <c r="H85" s="107"/>
      <c r="I85" s="107"/>
    </row>
  </sheetData>
  <mergeCells count="9">
    <mergeCell ref="A85:I85"/>
    <mergeCell ref="A61:I61"/>
    <mergeCell ref="H2:I2"/>
    <mergeCell ref="H3:I3"/>
    <mergeCell ref="A5:I5"/>
    <mergeCell ref="A7:I7"/>
    <mergeCell ref="A8:I8"/>
    <mergeCell ref="A6:I6"/>
    <mergeCell ref="A13:I13"/>
  </mergeCells>
  <conditionalFormatting sqref="A13:B54">
    <cfRule type="expression" dxfId="20" priority="119" stopIfTrue="1">
      <formula>#REF!=1</formula>
    </cfRule>
  </conditionalFormatting>
  <conditionalFormatting sqref="D43:F43 D51:F51 D28:F28 G13:H13">
    <cfRule type="expression" dxfId="19" priority="121" stopIfTrue="1">
      <formula>A13=1</formula>
    </cfRule>
  </conditionalFormatting>
  <conditionalFormatting sqref="E25 E43:F43 E13:H13">
    <cfRule type="expression" dxfId="18" priority="122" stopIfTrue="1">
      <formula>A13=1</formula>
    </cfRule>
  </conditionalFormatting>
  <conditionalFormatting sqref="F13:H13">
    <cfRule type="expression" dxfId="17" priority="123" stopIfTrue="1">
      <formula>A13=1</formula>
    </cfRule>
  </conditionalFormatting>
  <conditionalFormatting sqref="F13:F53 G13:I54 G78:H80 G57:H76 I56:I83 C60:H60 C14:E59 F14:I60">
    <cfRule type="expression" dxfId="16" priority="126" stopIfTrue="1">
      <formula>#REF!=1</formula>
    </cfRule>
  </conditionalFormatting>
  <conditionalFormatting sqref="D25:E25">
    <cfRule type="expression" dxfId="15" priority="102" stopIfTrue="1">
      <formula>XEV25=1</formula>
    </cfRule>
  </conditionalFormatting>
  <conditionalFormatting sqref="C13:E53 D13:H13 C54:H54">
    <cfRule type="expression" dxfId="14" priority="135" stopIfTrue="1">
      <formula>#REF!=1</formula>
    </cfRule>
  </conditionalFormatting>
  <conditionalFormatting sqref="G43:H43 G51:H51 G28:H28">
    <cfRule type="expression" dxfId="13" priority="142" stopIfTrue="1">
      <formula>F28=1</formula>
    </cfRule>
  </conditionalFormatting>
  <conditionalFormatting sqref="G43:H43 G13:H13">
    <cfRule type="expression" dxfId="12" priority="148" stopIfTrue="1">
      <formula>E13=1</formula>
    </cfRule>
  </conditionalFormatting>
  <conditionalFormatting sqref="C43:D43 C13:F14">
    <cfRule type="expression" dxfId="11" priority="151" stopIfTrue="1">
      <formula>XEX13=1</formula>
    </cfRule>
  </conditionalFormatting>
  <conditionalFormatting sqref="A14:B60">
    <cfRule type="expression" dxfId="10" priority="75" stopIfTrue="1">
      <formula>#REF!=1</formula>
    </cfRule>
  </conditionalFormatting>
  <conditionalFormatting sqref="D47:F47 D57:F57 D31:F31 G14:H14">
    <cfRule type="expression" dxfId="9" priority="74" stopIfTrue="1">
      <formula>A14=1</formula>
    </cfRule>
  </conditionalFormatting>
  <conditionalFormatting sqref="E47:F47 E14:H14">
    <cfRule type="expression" dxfId="8" priority="73" stopIfTrue="1">
      <formula>A14=1</formula>
    </cfRule>
  </conditionalFormatting>
  <conditionalFormatting sqref="F14:H14">
    <cfRule type="expression" dxfId="7" priority="72" stopIfTrue="1">
      <formula>A14=1</formula>
    </cfRule>
  </conditionalFormatting>
  <conditionalFormatting sqref="G47:H47 G57:H57 G31:H31">
    <cfRule type="expression" dxfId="6" priority="69" stopIfTrue="1">
      <formula>F31=1</formula>
    </cfRule>
  </conditionalFormatting>
  <conditionalFormatting sqref="G47:H47 G14:H14">
    <cfRule type="expression" dxfId="5" priority="68" stopIfTrue="1">
      <formula>E14=1</formula>
    </cfRule>
  </conditionalFormatting>
  <conditionalFormatting sqref="C47:D47">
    <cfRule type="expression" dxfId="4" priority="67" stopIfTrue="1">
      <formula>XEX47=1</formula>
    </cfRule>
  </conditionalFormatting>
  <conditionalFormatting sqref="A16:B16 A20:B20 A26:B26 A40:B42 C15:D30 E16:F16 E15 E17:E30 F15:F30 C32:F46 C58:F59 A52:B53 C48:F56">
    <cfRule type="expression" dxfId="3" priority="64" stopIfTrue="1">
      <formula>#REF!=1</formula>
    </cfRule>
    <cfRule type="expression" dxfId="2" priority="65" stopIfTrue="1">
      <formula>#REF!=2</formula>
    </cfRule>
    <cfRule type="expression" dxfId="1" priority="66" stopIfTrue="1">
      <formula>#REF!=3</formula>
    </cfRule>
  </conditionalFormatting>
  <conditionalFormatting sqref="G13:H14">
    <cfRule type="expression" dxfId="0" priority="163" stopIfTrue="1">
      <formula>A13=1</formula>
    </cfRule>
  </conditionalFormatting>
  <pageMargins left="1.1023622047244095" right="0.39370078740157483" top="0.39370078740157483" bottom="0.39370078740157483" header="0" footer="0"/>
  <pageSetup paperSize="9" scale="60" fitToHeight="50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ЗВІТ</vt:lpstr>
      <vt:lpstr>Лист1</vt:lpstr>
      <vt:lpstr>ЗВІТ!Заголовки_для_друку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</dc:creator>
  <cp:lastModifiedBy>Muhar Volodimir</cp:lastModifiedBy>
  <cp:lastPrinted>2025-04-14T10:56:32Z</cp:lastPrinted>
  <dcterms:created xsi:type="dcterms:W3CDTF">2022-05-04T11:51:40Z</dcterms:created>
  <dcterms:modified xsi:type="dcterms:W3CDTF">2025-05-12T10:16:46Z</dcterms:modified>
</cp:coreProperties>
</file>